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7" rupBuild="28730"/>
  <workbookPr codeName="ThisWorkbook" defaultThemeVersion="166925"/>
  <bookViews>
    <workbookView xWindow="-110" yWindow="-110" windowWidth="19420" windowHeight="10300" firstSheet="2" activeTab="2"/>
  </bookViews>
  <sheets>
    <sheet name="To set up next years form" sheetId="23" r:id="rId1" state="veryHidden"/>
    <sheet name="Checklist" sheetId="14" r:id="rId2" state="veryHidden"/>
    <sheet name="Claim Form " sheetId="22" r:id="rId3"/>
    <sheet name="Evidence - claim" sheetId="7" r:id="rId4"/>
    <sheet name="Proforma - claim 2" sheetId="8" r:id="rId5" state="veryHidden"/>
    <sheet name="Evidence - claim 2" sheetId="9" r:id="rId6" state="veryHidden"/>
    <sheet name="School holiday days as at220425" sheetId="24" r:id="rId7" state="veryHidden"/>
    <sheet name="Data" sheetId="2" r:id="rId8" state="veryHidden"/>
    <sheet name="Previous years buy in info" sheetId="25" r:id="rId9" state="veryHidden"/>
    <sheet name="Sheet3" sheetId="3" r:id="rId10" state="veryHidden"/>
    <sheet name="Sheet1" sheetId="11" r:id="rId11" state="veryHidden"/>
    <sheet name="Sheet2" sheetId="13" r:id="rId12" state="veryHidden"/>
    <sheet name="Buy Ins as at 29.4.24" sheetId="12" r:id="rId13" state="veryHidden"/>
    <sheet name="FTE Calculator" sheetId="4" r:id="rId14" state="veryHidden"/>
    <sheet name="Phased Return Calculator" sheetId="5" r:id="rId15" state="veryHidden"/>
    <sheet name="Prev year rates" sheetId="6" r:id="rId16" state="veryHidden"/>
  </sheets>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Sam Walker</author>
  </authors>
  <commentList>
    <comment ref="N60" authorId="0">
      <text>
        <r>
          <t/>
        </r>
        <r>
          <rPr>
            <b/>
            <sz val="9"/>
            <color indexed="81"/>
            <rFont val="Tahoma"/>
            <family val="2"/>
            <charset val="0"/>
          </rPr>
          <t>Sam Walker:</t>
        </r>
        <r>
          <rPr>
            <sz val="9"/>
            <color indexed="81"/>
            <rFont val="Tahoma"/>
            <family val="2"/>
            <charset val="0"/>
          </rPr>
          <t xml:space="preserve">
was incorrectly entered on the buy in Microsoft form</t>
        </r>
      </text>
    </comment>
  </commentList>
</comments>
</file>

<file path=xl/comments2.xml><?xml version="1.0" encoding="utf-8"?>
<comments xmlns="http://schemas.openxmlformats.org/spreadsheetml/2006/main">
  <authors>
    <author>Sam Walker</author>
  </authors>
  <commentList>
    <comment ref="M96" authorId="0">
      <text>
        <r>
          <t/>
        </r>
        <r>
          <rPr>
            <b/>
            <sz val="9"/>
            <color indexed="81"/>
            <rFont val="Tahoma"/>
            <family val="2"/>
            <charset val="0"/>
          </rPr>
          <t>Sam Walker:</t>
        </r>
        <r>
          <rPr>
            <sz val="9"/>
            <color indexed="81"/>
            <rFont val="Tahoma"/>
            <family val="2"/>
            <charset val="0"/>
          </rPr>
          <t xml:space="preserve">
asked for on the 30.4.24</t>
        </r>
      </text>
    </comment>
    <comment ref="I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K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L90" authorId="0">
      <text>
        <r>
          <t/>
        </r>
        <r>
          <rPr>
            <b/>
            <sz val="9"/>
            <color indexed="81"/>
            <rFont val="Tahoma"/>
            <family val="2"/>
            <charset val="0"/>
          </rPr>
          <t>Sam Walker:</t>
        </r>
        <r>
          <rPr>
            <sz val="9"/>
            <color indexed="81"/>
            <rFont val="Tahoma"/>
            <family val="2"/>
            <charset val="0"/>
          </rPr>
          <t xml:space="preserve">
changed from yes to no 2.5.24 following email</t>
        </r>
      </text>
    </comment>
    <comment ref="M90" authorId="0">
      <text>
        <r>
          <t/>
        </r>
        <r>
          <rPr>
            <b/>
            <sz val="9"/>
            <color indexed="81"/>
            <rFont val="Tahoma"/>
            <family val="2"/>
            <charset val="0"/>
          </rPr>
          <t>Sam Walker:</t>
        </r>
        <r>
          <rPr>
            <sz val="9"/>
            <color indexed="81"/>
            <rFont val="Tahoma"/>
            <family val="2"/>
            <charset val="0"/>
          </rPr>
          <t xml:space="preserve">
was 105 changed per email 1.5.24 opting out of all</t>
        </r>
      </text>
    </comment>
    <comment ref="N90" authorId="0">
      <text>
        <r>
          <t/>
        </r>
        <r>
          <rPr>
            <b/>
            <sz val="9"/>
            <color indexed="81"/>
            <rFont val="Tahoma"/>
            <family val="2"/>
            <charset val="0"/>
          </rPr>
          <t>Sam Walker:</t>
        </r>
        <r>
          <rPr>
            <sz val="9"/>
            <color indexed="81"/>
            <rFont val="Tahoma"/>
            <family val="2"/>
            <charset val="0"/>
          </rPr>
          <t xml:space="preserve">
was yes now no as changed minds - notified us on 1.5.24</t>
        </r>
      </text>
    </comment>
    <comment ref="O90" authorId="0">
      <text>
        <r>
          <t/>
        </r>
        <r>
          <rPr>
            <b/>
            <sz val="9"/>
            <color indexed="81"/>
            <rFont val="Tahoma"/>
            <family val="2"/>
            <charset val="0"/>
          </rPr>
          <t>Sam Walker:</t>
        </r>
        <r>
          <rPr>
            <sz val="9"/>
            <color indexed="81"/>
            <rFont val="Tahoma"/>
            <family val="2"/>
            <charset val="0"/>
          </rPr>
          <t xml:space="preserve">
was 3.51 removed as opted out on 1.5.24</t>
        </r>
      </text>
    </comment>
    <comment ref="S90" authorId="0">
      <text>
        <r>
          <t/>
        </r>
        <r>
          <rPr>
            <b/>
            <sz val="9"/>
            <color indexed="81"/>
            <rFont val="Tahoma"/>
            <family val="2"/>
            <charset val="0"/>
          </rPr>
          <t>Sam Walker:</t>
        </r>
        <r>
          <rPr>
            <sz val="9"/>
            <color indexed="81"/>
            <rFont val="Tahoma"/>
            <family val="2"/>
            <charset val="0"/>
          </rPr>
          <t xml:space="preserve">
was yes now no as changed minds - notified us on 1.5.24</t>
        </r>
      </text>
    </comment>
    <comment ref="T90" authorId="0">
      <text>
        <r>
          <t/>
        </r>
        <r>
          <rPr>
            <b/>
            <sz val="9"/>
            <color indexed="81"/>
            <rFont val="Tahoma"/>
            <family val="2"/>
            <charset val="0"/>
          </rPr>
          <t>Sam Walker:</t>
        </r>
        <r>
          <rPr>
            <sz val="9"/>
            <color indexed="81"/>
            <rFont val="Tahoma"/>
            <family val="2"/>
            <charset val="0"/>
          </rPr>
          <t xml:space="preserve">
was 1.57, amended to zero as opted out 1.5.24</t>
        </r>
      </text>
    </comment>
    <comment ref="R24" authorId="0">
      <text>
        <r>
          <t/>
        </r>
        <r>
          <rPr>
            <b/>
            <sz val="9"/>
            <color indexed="81"/>
            <rFont val="Tahoma"/>
            <family val="2"/>
            <charset val="0"/>
          </rPr>
          <t>Sam Walker:</t>
        </r>
        <r>
          <rPr>
            <sz val="9"/>
            <color indexed="81"/>
            <rFont val="Tahoma"/>
            <family val="2"/>
            <charset val="0"/>
          </rPr>
          <t xml:space="preserve">
was 0.92 changed to 0.81 as per email received 2.5.24 9.29am. Changed back to 0.92 per email 3.5.24 as Zoe said - im sorry it was correct the first time for spring meadow at 0.92 because the calculator had different filters this year</t>
        </r>
      </text>
    </comment>
  </commentList>
</comments>
</file>

<file path=xl/sharedStrings.xml><?xml version="1.0" encoding="utf-8"?>
<sst xmlns="http://schemas.openxmlformats.org/spreadsheetml/2006/main" uniqueCount="1039" count="8087">
  <si>
    <t>1 = Not OK</t>
  </si>
  <si>
    <t>Holiday</t>
  </si>
  <si>
    <t>Weekend</t>
  </si>
  <si>
    <t>Training dates</t>
  </si>
  <si>
    <t>Total</t>
  </si>
  <si>
    <t>1 day less</t>
  </si>
  <si>
    <t>Full pay</t>
  </si>
  <si>
    <t>Half pay</t>
  </si>
  <si>
    <t>No pay</t>
  </si>
  <si>
    <t>Full List Of Dates</t>
  </si>
  <si>
    <t>claim period</t>
  </si>
  <si>
    <t>0=Not OK</t>
  </si>
  <si>
    <t>User input</t>
  </si>
  <si>
    <t>Result</t>
  </si>
  <si>
    <t>School</t>
  </si>
  <si>
    <t>Please select your School Name</t>
  </si>
  <si>
    <t>Employee Name</t>
  </si>
  <si>
    <t>Normal FTE</t>
  </si>
  <si>
    <t>FTE Calculator - Year</t>
  </si>
  <si>
    <t>DFE number</t>
  </si>
  <si>
    <t>Payroll Reference</t>
  </si>
  <si>
    <t>FTE for this claim</t>
  </si>
  <si>
    <t>Employee Type</t>
  </si>
  <si>
    <t>1 FTE is…</t>
  </si>
  <si>
    <t>Weekly hours</t>
  </si>
  <si>
    <t>Weeks per year</t>
  </si>
  <si>
    <t>Type of claim</t>
  </si>
  <si>
    <t>Teacher</t>
  </si>
  <si>
    <t>Type of illness</t>
  </si>
  <si>
    <t>Buy in choices</t>
  </si>
  <si>
    <t>FTE</t>
  </si>
  <si>
    <t>Teaching Assistant</t>
  </si>
  <si>
    <t>Caretaker</t>
  </si>
  <si>
    <t>Pre-existing condition</t>
  </si>
  <si>
    <t>Key</t>
  </si>
  <si>
    <t>Other Support Staff</t>
  </si>
  <si>
    <t>Half Pay commenced</t>
  </si>
  <si>
    <t>1st date of claim (dd/mm/yy)</t>
  </si>
  <si>
    <t>Half pay start date</t>
  </si>
  <si>
    <t>Phased return calculation</t>
  </si>
  <si>
    <t>Last date of claim (dd/mm/yy)</t>
  </si>
  <si>
    <t>Salary payments ceased</t>
  </si>
  <si>
    <t>Continuation of previous claim</t>
  </si>
  <si>
    <t>no</t>
  </si>
  <si>
    <t>No pay start date</t>
  </si>
  <si>
    <t>Weekly</t>
  </si>
  <si>
    <t>Weeks at this</t>
  </si>
  <si>
    <t>End date of previous claim</t>
  </si>
  <si>
    <t>Hours</t>
  </si>
  <si>
    <t>no. of hours</t>
  </si>
  <si>
    <t>Notes re auto filled previous claim date</t>
  </si>
  <si>
    <t xml:space="preserve">Date should be the calendar date before this claim starts.  Any different dates must be explained.  </t>
  </si>
  <si>
    <t>Stage 1</t>
  </si>
  <si>
    <t>First claim of present financial year ?</t>
  </si>
  <si>
    <t>Stage 2</t>
  </si>
  <si>
    <t>excess?</t>
  </si>
  <si>
    <t>Stage 3</t>
  </si>
  <si>
    <t>Working days</t>
  </si>
  <si>
    <t>Additional Information</t>
  </si>
  <si>
    <t>Stage 4</t>
  </si>
  <si>
    <t>Excess</t>
  </si>
  <si>
    <t>Stage 5</t>
  </si>
  <si>
    <t>Total claim days</t>
  </si>
  <si>
    <t>Stage 6</t>
  </si>
  <si>
    <t>Stage 7</t>
  </si>
  <si>
    <t>Daily rate</t>
  </si>
  <si>
    <t>excess to incur</t>
  </si>
  <si>
    <t>remaining</t>
  </si>
  <si>
    <t>Average Hours per Week</t>
  </si>
  <si>
    <t>Days at full pay:</t>
  </si>
  <si>
    <t>Total weeks in period</t>
  </si>
  <si>
    <t>Days at half pay:</t>
  </si>
  <si>
    <t>Phased Return FTE</t>
  </si>
  <si>
    <t>Days at no pay:</t>
  </si>
  <si>
    <t>Normal working hours FTE</t>
  </si>
  <si>
    <t>FTE to enter on claim</t>
  </si>
  <si>
    <t>Total claim amount:</t>
  </si>
  <si>
    <t>Have you included evidence ?</t>
  </si>
  <si>
    <t>Include screen shot or copy picture/pdf/excel from relevant evidence on tab "Evidence - claim"</t>
  </si>
  <si>
    <t>Name</t>
  </si>
  <si>
    <t>Payrol Reference</t>
  </si>
  <si>
    <t>1st date of claim</t>
  </si>
  <si>
    <t>Last date of claim</t>
  </si>
  <si>
    <t>Is this the first claim since 1st April 2023, for this continuous claim for this member of staff ?</t>
  </si>
  <si>
    <t>Claim :</t>
  </si>
  <si>
    <t>Include screen shot or copy picture/pdf/excel from relevant evidence on tab "Evidence - claim 2"</t>
  </si>
  <si>
    <t>Back and Neck Problems</t>
  </si>
  <si>
    <t>Other Musculo Skeletal Problems</t>
  </si>
  <si>
    <t>Stress, Depression &amp; Mental Health</t>
  </si>
  <si>
    <t>Viral Infections</t>
  </si>
  <si>
    <t>Headache &amp; Migraines</t>
  </si>
  <si>
    <t>Operation, Postoperative Recovery &amp; other Hospital treatments</t>
  </si>
  <si>
    <t>Genito-Urinary</t>
  </si>
  <si>
    <t>Pregnancy Related</t>
  </si>
  <si>
    <t>Stomach, Liver, Kidney Disorder</t>
  </si>
  <si>
    <t>Heart, Blood Pressure, Circulation</t>
  </si>
  <si>
    <t>Chest, Respiratory</t>
  </si>
  <si>
    <t>Eye, Ear, Nose and Mouth/Dental</t>
  </si>
  <si>
    <t>Colds, Influenza etc.</t>
  </si>
  <si>
    <t>Covid-19</t>
  </si>
  <si>
    <t>Other</t>
  </si>
  <si>
    <t>yes</t>
  </si>
  <si>
    <t>Information of 23/24 buy-in</t>
  </si>
  <si>
    <t>Teachers</t>
  </si>
  <si>
    <t>TA</t>
  </si>
  <si>
    <t>Caretakers</t>
  </si>
  <si>
    <t>Other support</t>
  </si>
  <si>
    <t>Abbots Ripton Primary School</t>
  </si>
  <si>
    <t>Day 11</t>
  </si>
  <si>
    <t/>
  </si>
  <si>
    <t>Alconbury Primary School</t>
  </si>
  <si>
    <t>Day 1</t>
  </si>
  <si>
    <t>Alderman Payne Primary School</t>
  </si>
  <si>
    <t>Arbury Primary School</t>
  </si>
  <si>
    <t>Ashbeach Primary School</t>
  </si>
  <si>
    <t>Barnabas Oley Primary School</t>
  </si>
  <si>
    <t>Barrington Primary School</t>
  </si>
  <si>
    <t>Barton Primary School</t>
  </si>
  <si>
    <t>Bassingbourn Primary School</t>
  </si>
  <si>
    <t>Beaupre Primary School</t>
  </si>
  <si>
    <t>Bellbird Primary School</t>
  </si>
  <si>
    <t>Benwick Primary School</t>
  </si>
  <si>
    <t>Bewick Bridge Community Primary School</t>
  </si>
  <si>
    <t>Brampton Village Primary School</t>
  </si>
  <si>
    <t>Brington Primary School</t>
  </si>
  <si>
    <t>Brunswick Nursery School</t>
  </si>
  <si>
    <t>Burrough Green Primary School</t>
  </si>
  <si>
    <t>Bushmead Primary School</t>
  </si>
  <si>
    <t>Caldecote Primary School</t>
  </si>
  <si>
    <t>Cherry Hinton Primary School</t>
  </si>
  <si>
    <t>Cheveley Primary School</t>
  </si>
  <si>
    <t>Clarkson Infant School</t>
  </si>
  <si>
    <t>Coates Primary School</t>
  </si>
  <si>
    <t>Colleges Nursery School</t>
  </si>
  <si>
    <t>Colville Primary School</t>
  </si>
  <si>
    <t>Coton Primary School</t>
  </si>
  <si>
    <t>Cottenham Primary School</t>
  </si>
  <si>
    <t>Dry Drayton Primary School</t>
  </si>
  <si>
    <t>Duxford Primary School</t>
  </si>
  <si>
    <t>Eastfield Infant School</t>
  </si>
  <si>
    <t>Elsworth Primary School</t>
  </si>
  <si>
    <t>Elton Primary School</t>
  </si>
  <si>
    <t>Ely St John's Primary School</t>
  </si>
  <si>
    <t>Eynesbury Primary School</t>
  </si>
  <si>
    <t>Fawcett Primary School</t>
  </si>
  <si>
    <t>Fen Drayton Primary School</t>
  </si>
  <si>
    <t>Folksworth Primary School</t>
  </si>
  <si>
    <t>Fowlmere Primary School</t>
  </si>
  <si>
    <t>Foxton Primary School</t>
  </si>
  <si>
    <t>Friday Bridge Primary School</t>
  </si>
  <si>
    <t>Great Abington Primary School</t>
  </si>
  <si>
    <t>Great Paxton Primary School</t>
  </si>
  <si>
    <t>Grove Primary School</t>
  </si>
  <si>
    <t>Gt &amp; Lt Shelford Primary School</t>
  </si>
  <si>
    <t>Hardwick and Cambourne Primary School</t>
  </si>
  <si>
    <t>Harston &amp; Newton Primary School</t>
  </si>
  <si>
    <t>Haslingfield Endowed Primary School</t>
  </si>
  <si>
    <t>Hauxton Primary School</t>
  </si>
  <si>
    <t>Hemingford Grey Primary School</t>
  </si>
  <si>
    <t>Holywell Primary School</t>
  </si>
  <si>
    <t>Homerton Children's Centre</t>
  </si>
  <si>
    <t>Houghton Primary School</t>
  </si>
  <si>
    <t>Huntingdon Nursery School</t>
  </si>
  <si>
    <t>Huntingdon Primary</t>
  </si>
  <si>
    <t>Isleham Primary School</t>
  </si>
  <si>
    <t>Kinderley Primary School</t>
  </si>
  <si>
    <t>Kings Hedges Nursery School</t>
  </si>
  <si>
    <t>Kings Hedges Primary School</t>
  </si>
  <si>
    <t>Linton Infant School</t>
  </si>
  <si>
    <t>Lionel Walden Primary School</t>
  </si>
  <si>
    <t>Little Paxton Primary School</t>
  </si>
  <si>
    <t>Littleport Primary School</t>
  </si>
  <si>
    <t>Manea Primary School</t>
  </si>
  <si>
    <t>Mayfield Primary School</t>
  </si>
  <si>
    <t>Melbourn Primary School</t>
  </si>
  <si>
    <t>Meldreth Primary School</t>
  </si>
  <si>
    <t>Monkfield Park Primary School</t>
  </si>
  <si>
    <t>Morley Memorial Primary School</t>
  </si>
  <si>
    <t>Newnham Croft Primary School</t>
  </si>
  <si>
    <t>Newton Primary School</t>
  </si>
  <si>
    <t>Fenstanton and Hilton Primary School</t>
  </si>
  <si>
    <t>Orchard Park Community Primary School</t>
  </si>
  <si>
    <t>Over Primary School</t>
  </si>
  <si>
    <t>Park Street Primary School</t>
  </si>
  <si>
    <t>Pendragon Primary School</t>
  </si>
  <si>
    <t>Petersfield Primary School</t>
  </si>
  <si>
    <t>Priory Junior School, St Neots</t>
  </si>
  <si>
    <t>Priory Park Infant School</t>
  </si>
  <si>
    <t>Queen Edith Primary School</t>
  </si>
  <si>
    <t>Queen Emma Primary School</t>
  </si>
  <si>
    <t>Rackham Primary School</t>
  </si>
  <si>
    <t>Ridgefield Primary School</t>
  </si>
  <si>
    <t>Robert Arkenstall Primary School</t>
  </si>
  <si>
    <t>Shirley Primary School</t>
  </si>
  <si>
    <t>Spinney Primary School</t>
  </si>
  <si>
    <t>St Alban's Primary School</t>
  </si>
  <si>
    <t>St Anne's Primary School</t>
  </si>
  <si>
    <t>St Helen's Primary School</t>
  </si>
  <si>
    <t>St Matthew's Primary School</t>
  </si>
  <si>
    <t>St Paul's Primary School</t>
  </si>
  <si>
    <t>St Philip's Primary School</t>
  </si>
  <si>
    <t>Steeple Morden Primary School</t>
  </si>
  <si>
    <t>Stretham Primary School</t>
  </si>
  <si>
    <t>Sutton Primary School</t>
  </si>
  <si>
    <t>Swavesey Primary School</t>
  </si>
  <si>
    <t>Teversham Primary School</t>
  </si>
  <si>
    <t>The Fields Early Years Centre</t>
  </si>
  <si>
    <t>The Vine Inter-Church Primary School</t>
  </si>
  <si>
    <t>Thorndown Primary</t>
  </si>
  <si>
    <t>Townley Primary School</t>
  </si>
  <si>
    <t>Trumpington Meadows Primary School</t>
  </si>
  <si>
    <t>Waterbeach Primary School</t>
  </si>
  <si>
    <t>Westfield Junior School</t>
  </si>
  <si>
    <t>Wheatfields Primary School</t>
  </si>
  <si>
    <t>Wilburton Primary School</t>
  </si>
  <si>
    <t>William Westley Primary School</t>
  </si>
  <si>
    <t>Willingham Primary School</t>
  </si>
  <si>
    <t>Wyton Primary School</t>
  </si>
  <si>
    <t>Yaxley Infant School</t>
  </si>
  <si>
    <t>Updated April 24 for FY 24/25 use</t>
  </si>
  <si>
    <t>Updated May 2023</t>
  </si>
  <si>
    <t>Updated May 2021</t>
  </si>
  <si>
    <t>TAs</t>
  </si>
  <si>
    <t>Other Support</t>
  </si>
  <si>
    <t>Teacher Sickness</t>
  </si>
  <si>
    <t>Teaching Assistants</t>
  </si>
  <si>
    <t>Nothing?</t>
  </si>
  <si>
    <t>3373</t>
  </si>
  <si>
    <t>t</t>
  </si>
  <si>
    <t>3061</t>
  </si>
  <si>
    <t>ta</t>
  </si>
  <si>
    <t>c1</t>
  </si>
  <si>
    <t>OS</t>
  </si>
  <si>
    <t>ttac1OS</t>
  </si>
  <si>
    <t>2083</t>
  </si>
  <si>
    <t>c2</t>
  </si>
  <si>
    <t>tc2</t>
  </si>
  <si>
    <t>2118</t>
  </si>
  <si>
    <t>ttaOS</t>
  </si>
  <si>
    <t>2217</t>
  </si>
  <si>
    <t>3067</t>
  </si>
  <si>
    <t>3001</t>
  </si>
  <si>
    <t>day 11</t>
  </si>
  <si>
    <t>tta</t>
  </si>
  <si>
    <t>3301</t>
  </si>
  <si>
    <t>tc2OS</t>
  </si>
  <si>
    <t>2002</t>
  </si>
  <si>
    <t>2082</t>
  </si>
  <si>
    <t>3943</t>
  </si>
  <si>
    <t>ttac2OS</t>
  </si>
  <si>
    <t>2060</t>
  </si>
  <si>
    <t>2312</t>
  </si>
  <si>
    <t>3942</t>
  </si>
  <si>
    <t>3081</t>
  </si>
  <si>
    <t>1005</t>
  </si>
  <si>
    <t>3004</t>
  </si>
  <si>
    <t>2452</t>
  </si>
  <si>
    <t>tc1</t>
  </si>
  <si>
    <t>2004</t>
  </si>
  <si>
    <t>tOS</t>
  </si>
  <si>
    <t>3050</t>
  </si>
  <si>
    <t>3009</t>
  </si>
  <si>
    <t>2091</t>
  </si>
  <si>
    <t>2065</t>
  </si>
  <si>
    <t>1006</t>
  </si>
  <si>
    <t>2119</t>
  </si>
  <si>
    <t>3011</t>
  </si>
  <si>
    <t>2006</t>
  </si>
  <si>
    <t>3012</t>
  </si>
  <si>
    <t>3041</t>
  </si>
  <si>
    <t>2246</t>
  </si>
  <si>
    <t>3308</t>
  </si>
  <si>
    <t>3368</t>
  </si>
  <si>
    <t>2444</t>
  </si>
  <si>
    <t>3074</t>
  </si>
  <si>
    <t>2336</t>
  </si>
  <si>
    <t>2010</t>
  </si>
  <si>
    <t>3065</t>
  </si>
  <si>
    <t>2011</t>
  </si>
  <si>
    <t>ttac1</t>
  </si>
  <si>
    <t>2012</t>
  </si>
  <si>
    <t>2068</t>
  </si>
  <si>
    <t>2016</t>
  </si>
  <si>
    <t>Great Gidding Primary School</t>
  </si>
  <si>
    <t>3066</t>
  </si>
  <si>
    <t>3068</t>
  </si>
  <si>
    <t>2123</t>
  </si>
  <si>
    <t>3310</t>
  </si>
  <si>
    <t>2315</t>
  </si>
  <si>
    <t>2018</t>
  </si>
  <si>
    <t>2205</t>
  </si>
  <si>
    <t>2211</t>
  </si>
  <si>
    <t>3071</t>
  </si>
  <si>
    <t>1002</t>
  </si>
  <si>
    <t>2212</t>
  </si>
  <si>
    <t>tc1OS</t>
  </si>
  <si>
    <t>1007</t>
  </si>
  <si>
    <t>3945</t>
  </si>
  <si>
    <t>3022</t>
  </si>
  <si>
    <t>2331</t>
  </si>
  <si>
    <t>1000</t>
  </si>
  <si>
    <t>2446</t>
  </si>
  <si>
    <t>3317</t>
  </si>
  <si>
    <t>2066</t>
  </si>
  <si>
    <t>2293</t>
  </si>
  <si>
    <t>2074</t>
  </si>
  <si>
    <t>2075</t>
  </si>
  <si>
    <t>2121</t>
  </si>
  <si>
    <t>2028</t>
  </si>
  <si>
    <t>2029</t>
  </si>
  <si>
    <t>2449</t>
  </si>
  <si>
    <t>2107</t>
  </si>
  <si>
    <t>2109</t>
  </si>
  <si>
    <t>2260</t>
  </si>
  <si>
    <t>2208</t>
  </si>
  <si>
    <t>3390</t>
  </si>
  <si>
    <t>2031</t>
  </si>
  <si>
    <t>3350</t>
  </si>
  <si>
    <t>Pathfinder Primary School</t>
  </si>
  <si>
    <t>3302</t>
  </si>
  <si>
    <t>2033</t>
  </si>
  <si>
    <t>3331</t>
  </si>
  <si>
    <t>2239</t>
  </si>
  <si>
    <t>2219</t>
  </si>
  <si>
    <t>2333</t>
  </si>
  <si>
    <t>3946</t>
  </si>
  <si>
    <t>3058</t>
  </si>
  <si>
    <t>2453</t>
  </si>
  <si>
    <t>2070</t>
  </si>
  <si>
    <t>2115</t>
  </si>
  <si>
    <t>Spaldwick Primary School</t>
  </si>
  <si>
    <t>2222</t>
  </si>
  <si>
    <t>2335</t>
  </si>
  <si>
    <t>3360</t>
  </si>
  <si>
    <t>3384</t>
  </si>
  <si>
    <t>5200</t>
  </si>
  <si>
    <t>2317</t>
  </si>
  <si>
    <t>3356</t>
  </si>
  <si>
    <t>3358</t>
  </si>
  <si>
    <t>3029</t>
  </si>
  <si>
    <t>2084</t>
  </si>
  <si>
    <t>3052</t>
  </si>
  <si>
    <t>2046</t>
  </si>
  <si>
    <t>3325</t>
  </si>
  <si>
    <t>1001</t>
  </si>
  <si>
    <t>3389</t>
  </si>
  <si>
    <t>2001</t>
  </si>
  <si>
    <t>2064</t>
  </si>
  <si>
    <t>2000</t>
  </si>
  <si>
    <t>2048</t>
  </si>
  <si>
    <t>2232</t>
  </si>
  <si>
    <t>3392</t>
  </si>
  <si>
    <t>3054</t>
  </si>
  <si>
    <t>3032</t>
  </si>
  <si>
    <t>2054</t>
  </si>
  <si>
    <t>2240</t>
  </si>
  <si>
    <t>2254</t>
  </si>
  <si>
    <t>School Name:</t>
  </si>
  <si>
    <t>School DFE number:</t>
  </si>
  <si>
    <t>Do you want to opt-in to any of the School Absence Schemes for 2024/2025</t>
  </si>
  <si>
    <t>Do you want to purchase the Absence Scheme for Teachers</t>
  </si>
  <si>
    <t>Do you want to purchase the Absence Scheme for Teaching Assistants</t>
  </si>
  <si>
    <t>Please enter the number of FTE's </t>
  </si>
  <si>
    <t>Do you want to purchase the Absence Scheme for Caretakers</t>
  </si>
  <si>
    <t>When do you want the cover to start from</t>
  </si>
  <si>
    <t>Please enter the number of FTE's</t>
  </si>
  <si>
    <t>Do you want to purchase the Absence Scheme for Other Support Staff</t>
  </si>
  <si>
    <t>Please enter the number of FTE's2</t>
  </si>
  <si>
    <t>Correct format name from contact list</t>
  </si>
  <si>
    <t>Last 4 digits of Column B</t>
  </si>
  <si>
    <t>Per contact list</t>
  </si>
  <si>
    <t>Abbots Ripton CofE Primary School</t>
  </si>
  <si>
    <t>Ely St John's School</t>
  </si>
  <si>
    <t>873 2444</t>
  </si>
  <si>
    <t>Yes</t>
  </si>
  <si>
    <t>No</t>
  </si>
  <si>
    <t>1.5</t>
  </si>
  <si>
    <t>0.95</t>
  </si>
  <si>
    <t>Alconbury CofE Primary School</t>
  </si>
  <si>
    <t>Hauxton Primary school</t>
  </si>
  <si>
    <t>Thorndown primary School</t>
  </si>
  <si>
    <t>873/2001</t>
  </si>
  <si>
    <t>0.88</t>
  </si>
  <si>
    <t>2.1</t>
  </si>
  <si>
    <t>Stukeley Meadows</t>
  </si>
  <si>
    <t>2443</t>
  </si>
  <si>
    <t>Barnabas Oley CofE Primary school</t>
  </si>
  <si>
    <t>The Vine Inter Church Primary School</t>
  </si>
  <si>
    <t>873/7789</t>
  </si>
  <si>
    <t>Barrington CofE VC Primary School</t>
  </si>
  <si>
    <t>Fordham CE (C) Primary School</t>
  </si>
  <si>
    <t>8733014</t>
  </si>
  <si>
    <t>Barton CofE VA Primary School</t>
  </si>
  <si>
    <t>0.80</t>
  </si>
  <si>
    <t>3.323</t>
  </si>
  <si>
    <t>1.00</t>
  </si>
  <si>
    <t>Beaupre Community Primary School</t>
  </si>
  <si>
    <t>St Paul's CE Primary School</t>
  </si>
  <si>
    <t>873/3356</t>
  </si>
  <si>
    <t>Isleham C of E Primary School</t>
  </si>
  <si>
    <t>873/3022</t>
  </si>
  <si>
    <t>Benwick Primary school</t>
  </si>
  <si>
    <t>5</t>
  </si>
  <si>
    <t>.59</t>
  </si>
  <si>
    <t>1.37</t>
  </si>
  <si>
    <t>Brington CofE Primary School</t>
  </si>
  <si>
    <t>873 2121</t>
  </si>
  <si>
    <t>19.74</t>
  </si>
  <si>
    <t>1.68</t>
  </si>
  <si>
    <t>2.29</t>
  </si>
  <si>
    <t>Eynesbury COFE Primary School</t>
  </si>
  <si>
    <t>873/3074</t>
  </si>
  <si>
    <t>10</t>
  </si>
  <si>
    <t>3.47</t>
  </si>
  <si>
    <t>Burrough Green CofE Primary School</t>
  </si>
  <si>
    <t>110733</t>
  </si>
  <si>
    <t>0.6561</t>
  </si>
  <si>
    <t>Burwell Village College (Primary)</t>
  </si>
  <si>
    <t>Wyton on the Hill Primary School</t>
  </si>
  <si>
    <t>8732240</t>
  </si>
  <si>
    <t>8732453</t>
  </si>
  <si>
    <t>16</t>
  </si>
  <si>
    <t>2</t>
  </si>
  <si>
    <t>Brington CE Primary School</t>
  </si>
  <si>
    <t>873/3081</t>
  </si>
  <si>
    <t>Castle Camps Church of England (Controlled) Primary School</t>
  </si>
  <si>
    <t>The Fields Nursery School</t>
  </si>
  <si>
    <t>Castle School, Cambridge</t>
  </si>
  <si>
    <t>Ashbeach</t>
  </si>
  <si>
    <t>Cherry Hinton Church of England Voluntary Controlled Primary School</t>
  </si>
  <si>
    <t>Great and Little Shelford CE (A) Primary School</t>
  </si>
  <si>
    <t>873/3310</t>
  </si>
  <si>
    <t>Cheveley CofE Primary School</t>
  </si>
  <si>
    <t>Spring Meadow Infant and Nursery School</t>
  </si>
  <si>
    <t>873/2329</t>
  </si>
  <si>
    <t>Clarkson Infants School</t>
  </si>
  <si>
    <t>873/2211</t>
  </si>
  <si>
    <t>1.35</t>
  </si>
  <si>
    <t>1</t>
  </si>
  <si>
    <t>1.87</t>
  </si>
  <si>
    <t>Barton CE (VA) Primary School</t>
  </si>
  <si>
    <t>873/3301</t>
  </si>
  <si>
    <t>0.68</t>
  </si>
  <si>
    <t>0.69</t>
  </si>
  <si>
    <t>Coton Church of England (Voluntary Controlled) Primary School</t>
  </si>
  <si>
    <t>873/2010</t>
  </si>
  <si>
    <t>Dry Drayton CofE (C) Primary School</t>
  </si>
  <si>
    <t>8732119</t>
  </si>
  <si>
    <t>Duxford Church of England Community Primary School</t>
  </si>
  <si>
    <t>Park Street CofE Primary School</t>
  </si>
  <si>
    <t>873 3350</t>
  </si>
  <si>
    <t>4.55</t>
  </si>
  <si>
    <t>Eastfield Infant and Nursery School</t>
  </si>
  <si>
    <t>Barnabas Oley C of E Primary School</t>
  </si>
  <si>
    <t>8733067</t>
  </si>
  <si>
    <t>4.751</t>
  </si>
  <si>
    <t>0.27</t>
  </si>
  <si>
    <t>2.62</t>
  </si>
  <si>
    <t>Elsworth CofE VA Primary School</t>
  </si>
  <si>
    <t>Clarkson Infant and Nursery School</t>
  </si>
  <si>
    <t>873/2091</t>
  </si>
  <si>
    <t>7.3</t>
  </si>
  <si>
    <t>Ely St John's Community Primary School</t>
  </si>
  <si>
    <t>Arbury primary School</t>
  </si>
  <si>
    <t>8732118</t>
  </si>
  <si>
    <t>10.68</t>
  </si>
  <si>
    <t>3.18</t>
  </si>
  <si>
    <t>Eynesbury CofE C Primary School</t>
  </si>
  <si>
    <t>873/2446</t>
  </si>
  <si>
    <t>19</t>
  </si>
  <si>
    <t>873/1000</t>
  </si>
  <si>
    <t>The Grove Primary School</t>
  </si>
  <si>
    <t>873/2123</t>
  </si>
  <si>
    <t>873/5200</t>
  </si>
  <si>
    <t>Folksworth CofE Primary School</t>
  </si>
  <si>
    <t>The Bellbird Primary School</t>
  </si>
  <si>
    <t>8733943</t>
  </si>
  <si>
    <t>16.3996</t>
  </si>
  <si>
    <t>0.8649</t>
  </si>
  <si>
    <t>4.6449</t>
  </si>
  <si>
    <t>Fordham CofE Primary School</t>
  </si>
  <si>
    <t>873/2336</t>
  </si>
  <si>
    <t>13.96</t>
  </si>
  <si>
    <t>1.8</t>
  </si>
  <si>
    <t>3.88</t>
  </si>
  <si>
    <t>Fourfields Community Primary School</t>
  </si>
  <si>
    <t>873/2000</t>
  </si>
  <si>
    <t>11.34</t>
  </si>
  <si>
    <t>1.0</t>
  </si>
  <si>
    <t>873/2254</t>
  </si>
  <si>
    <t>0.4</t>
  </si>
  <si>
    <t>0.75</t>
  </si>
  <si>
    <t>Holywell CofE Primary</t>
  </si>
  <si>
    <t>8733071</t>
  </si>
  <si>
    <t>Friday Bridge Community Primary School</t>
  </si>
  <si>
    <t>873 2109</t>
  </si>
  <si>
    <t>Fulbourn Primary School</t>
  </si>
  <si>
    <t>Fenstanton &amp; Hilton Primary School</t>
  </si>
  <si>
    <t>873/2208</t>
  </si>
  <si>
    <t>Granta School</t>
  </si>
  <si>
    <t>Great and Little Shelford CofE (Aided) Primary School</t>
  </si>
  <si>
    <t>Hardwick and Cambourne Primary School (please use this response and ignore the first one)</t>
  </si>
  <si>
    <t>873/2315</t>
  </si>
  <si>
    <t>1.55</t>
  </si>
  <si>
    <t>Pendragon Community Primary School</t>
  </si>
  <si>
    <t>873-2033</t>
  </si>
  <si>
    <t>0.554</t>
  </si>
  <si>
    <t>0.63</t>
  </si>
  <si>
    <t>3066 - Closed</t>
  </si>
  <si>
    <t>Great Gidding CofE Primary School - Closed</t>
  </si>
  <si>
    <t>Elsworth C of E Primary School</t>
  </si>
  <si>
    <t>8733308</t>
  </si>
  <si>
    <t>Great Paxton CofE Primary School</t>
  </si>
  <si>
    <t>873/2066</t>
  </si>
  <si>
    <t>9.93</t>
  </si>
  <si>
    <t>0.26</t>
  </si>
  <si>
    <t>3.895</t>
  </si>
  <si>
    <t>Great Wilbraham CofE Primary School</t>
  </si>
  <si>
    <t>Sawtry Infant School</t>
  </si>
  <si>
    <t>873/2255</t>
  </si>
  <si>
    <t>Hardwick and Cambourne Community Primary School</t>
  </si>
  <si>
    <t>Harston and Newton Community Primary School</t>
  </si>
  <si>
    <t>873 3012</t>
  </si>
  <si>
    <t>8732260</t>
  </si>
  <si>
    <t>Monkfield Park Primary</t>
  </si>
  <si>
    <t>8732449</t>
  </si>
  <si>
    <t>1.3</t>
  </si>
  <si>
    <t>Histon Early Years Centre</t>
  </si>
  <si>
    <t>873/3035</t>
  </si>
  <si>
    <t>Holywell CofE Primary School</t>
  </si>
  <si>
    <t>873/3392</t>
  </si>
  <si>
    <t>Homerton Early Years Centre</t>
  </si>
  <si>
    <t>Milton Road Primary School</t>
  </si>
  <si>
    <t>873/2105</t>
  </si>
  <si>
    <t>Littleport Community Primary School</t>
  </si>
  <si>
    <t>873/2074</t>
  </si>
  <si>
    <t>9.83</t>
  </si>
  <si>
    <t>3.69</t>
  </si>
  <si>
    <t>Huntingdon Primary School</t>
  </si>
  <si>
    <t>8732219</t>
  </si>
  <si>
    <t>0.8</t>
  </si>
  <si>
    <t>Isleham Church of England Primary School</t>
  </si>
  <si>
    <t>1.24</t>
  </si>
  <si>
    <t>Kettlefields Primary School</t>
  </si>
  <si>
    <t>8732029</t>
  </si>
  <si>
    <t>0.54</t>
  </si>
  <si>
    <t>Great Paxton CE Primary School</t>
  </si>
  <si>
    <t>8733068</t>
  </si>
  <si>
    <t>.71</t>
  </si>
  <si>
    <t>.38</t>
  </si>
  <si>
    <t>William Westley CE Primary School</t>
  </si>
  <si>
    <t>1.25</t>
  </si>
  <si>
    <t>St Philips Ce Primary School</t>
  </si>
  <si>
    <t>873/3358</t>
  </si>
  <si>
    <t>Linton CofE Infant School</t>
  </si>
  <si>
    <t>Wilburton CofE Primary School</t>
  </si>
  <si>
    <t>873/3054</t>
  </si>
  <si>
    <t>5.07</t>
  </si>
  <si>
    <t>0.21</t>
  </si>
  <si>
    <t>1.57</t>
  </si>
  <si>
    <t>Priory Junior School</t>
  </si>
  <si>
    <t>8732239</t>
  </si>
  <si>
    <t>8.66</t>
  </si>
  <si>
    <t>1.12</t>
  </si>
  <si>
    <t>8731002</t>
  </si>
  <si>
    <t>Little Thetford CofE Primary School</t>
  </si>
  <si>
    <t>873 2031</t>
  </si>
  <si>
    <t>0.35</t>
  </si>
  <si>
    <t>1.56</t>
  </si>
  <si>
    <t>Harston and Newton C P School</t>
  </si>
  <si>
    <t>Manea Community Primary School</t>
  </si>
  <si>
    <t>Sutton CE (VC) Primary School</t>
  </si>
  <si>
    <t>873/2312</t>
  </si>
  <si>
    <t xml:space="preserve">Alderman Payne Primary </t>
  </si>
  <si>
    <t>0.621</t>
  </si>
  <si>
    <t xml:space="preserve">0.730        </t>
  </si>
  <si>
    <t>Burwell VC Primary</t>
  </si>
  <si>
    <t>2327</t>
  </si>
  <si>
    <t>Meridian Primary School</t>
  </si>
  <si>
    <t>873/2232</t>
  </si>
  <si>
    <t>10.33</t>
  </si>
  <si>
    <t>2.91</t>
  </si>
  <si>
    <t>Caldecote Primary</t>
  </si>
  <si>
    <t>8732004</t>
  </si>
  <si>
    <t>873-2452</t>
  </si>
  <si>
    <t>1.02</t>
  </si>
  <si>
    <t>Townley School</t>
  </si>
  <si>
    <t>873-2064</t>
  </si>
  <si>
    <t>11.52</t>
  </si>
  <si>
    <t>0.57</t>
  </si>
  <si>
    <t>0.72</t>
  </si>
  <si>
    <t>873/2082</t>
  </si>
  <si>
    <t>5.16</t>
  </si>
  <si>
    <t>873 3390</t>
  </si>
  <si>
    <t>6.818639053</t>
  </si>
  <si>
    <t>0.77027027</t>
  </si>
  <si>
    <t>1.966086279</t>
  </si>
  <si>
    <t>Stretham Community Primary School</t>
  </si>
  <si>
    <t>873/2084</t>
  </si>
  <si>
    <t>0.34</t>
  </si>
  <si>
    <t>1.44</t>
  </si>
  <si>
    <t xml:space="preserve">Barrington C of E Primary </t>
  </si>
  <si>
    <t>873/3001</t>
  </si>
  <si>
    <t>25.36</t>
  </si>
  <si>
    <t>4.38</t>
  </si>
  <si>
    <t>Petersfield CofE Aided Primary School</t>
  </si>
  <si>
    <t>873/3331</t>
  </si>
  <si>
    <t>3.67</t>
  </si>
  <si>
    <t>1.32 (admin), 0.55 (midday), 0.36 (Play), 0.47 (Clean)</t>
  </si>
  <si>
    <t>873/3011</t>
  </si>
  <si>
    <t>4.3</t>
  </si>
  <si>
    <t>1.03</t>
  </si>
  <si>
    <t>Priory Park Infant School &amp; Playgroup</t>
  </si>
  <si>
    <t>873/2046</t>
  </si>
  <si>
    <t>8.61</t>
  </si>
  <si>
    <t>0.79</t>
  </si>
  <si>
    <t>2.25</t>
  </si>
  <si>
    <t>873/2002</t>
  </si>
  <si>
    <t>11.81</t>
  </si>
  <si>
    <t>3.3</t>
  </si>
  <si>
    <t xml:space="preserve">Queen Emma Primary School </t>
  </si>
  <si>
    <t>Abbots Ripton CE Primary School</t>
  </si>
  <si>
    <t>8733373</t>
  </si>
  <si>
    <t>873 2028</t>
  </si>
  <si>
    <t>0.743</t>
  </si>
  <si>
    <t>8732006</t>
  </si>
  <si>
    <t>Samuel Pepys School</t>
  </si>
  <si>
    <t>873/2054</t>
  </si>
  <si>
    <t>12.0</t>
  </si>
  <si>
    <t>8.23</t>
  </si>
  <si>
    <t>Sawtry Infants' School</t>
  </si>
  <si>
    <t>873/2333</t>
  </si>
  <si>
    <t>15</t>
  </si>
  <si>
    <t>Shirley Community Primary School</t>
  </si>
  <si>
    <t>Castle Camps Primary School</t>
  </si>
  <si>
    <t>8733008</t>
  </si>
  <si>
    <t>The Spinney Primary School</t>
  </si>
  <si>
    <t>Spring Meadow Infant School</t>
  </si>
  <si>
    <t>St Alban's Catholic Primary School</t>
  </si>
  <si>
    <t>873/3946</t>
  </si>
  <si>
    <t>12.55</t>
  </si>
  <si>
    <t>8.39</t>
  </si>
  <si>
    <t>St Anne's CofE Primary School</t>
  </si>
  <si>
    <t>873/2335</t>
  </si>
  <si>
    <t>6.08</t>
  </si>
  <si>
    <t>1.88</t>
  </si>
  <si>
    <t>St Helen's primary School</t>
  </si>
  <si>
    <t>St Albans Catholic Primary School</t>
  </si>
  <si>
    <t>873/3360</t>
  </si>
  <si>
    <t>873/3325</t>
  </si>
  <si>
    <t>St Pauls CofE VA Primary School</t>
  </si>
  <si>
    <t>Waterbeach Community Primary School</t>
  </si>
  <si>
    <t>1.405</t>
  </si>
  <si>
    <t>4.175</t>
  </si>
  <si>
    <t>St Philip's CofE Aided Primary School</t>
  </si>
  <si>
    <t>The Rackham C of E Prinary School</t>
  </si>
  <si>
    <t>873/3058</t>
  </si>
  <si>
    <t>14.32</t>
  </si>
  <si>
    <t>Steeple Morden CofE VC Primary School</t>
  </si>
  <si>
    <t>Alconbury Primary</t>
  </si>
  <si>
    <t>873/2068</t>
  </si>
  <si>
    <t>Stukeley Meadows Primary School</t>
  </si>
  <si>
    <t>Sutton CofE VC Primary School</t>
  </si>
  <si>
    <t>Elton Primary</t>
  </si>
  <si>
    <t>873/3945</t>
  </si>
  <si>
    <t>Teversham CofE VA Primary School</t>
  </si>
  <si>
    <t>Linton C E Infant School</t>
  </si>
  <si>
    <t>873/3317</t>
  </si>
  <si>
    <t>Cherry Hinton</t>
  </si>
  <si>
    <t>873/3050</t>
  </si>
  <si>
    <t>Elton CofE Primary School of the Foundation of Frances and Jane Proby</t>
  </si>
  <si>
    <t>Type in the last 4 digits given in column B, this populates column L</t>
  </si>
  <si>
    <t>The Newton Community Primary School</t>
  </si>
  <si>
    <t>The Rackham Church of England Primary School</t>
  </si>
  <si>
    <t>Thorndown Primary School</t>
  </si>
  <si>
    <t>William Westley Church of England VC Primary School</t>
  </si>
  <si>
    <t>Wyton on the Hill Community Primary School</t>
  </si>
  <si>
    <t>ID</t>
  </si>
  <si>
    <t>Start time</t>
  </si>
  <si>
    <t>Completion time</t>
  </si>
  <si>
    <t>Email</t>
  </si>
  <si>
    <t>Last modified time</t>
  </si>
  <si>
    <t>Please enter the name of person who is completing this form</t>
  </si>
  <si>
    <t>Have you obtained approval from your schools Headteacher to opt-in to the scheme?</t>
  </si>
  <si>
    <t>Please enter the number of pupils as at October 2023 census:</t>
  </si>
  <si>
    <t>entered on Sheet 1</t>
  </si>
  <si>
    <t>CHANGED 2.5.24</t>
  </si>
  <si>
    <t>All OTHER INFORMATION Taken from Microsoft form 29.4.24</t>
  </si>
  <si>
    <t>anonymous</t>
  </si>
  <si>
    <t>Jane Hudson</t>
  </si>
  <si>
    <t>137</t>
  </si>
  <si>
    <t>Chris Ashley</t>
  </si>
  <si>
    <t>367</t>
  </si>
  <si>
    <t>Helen cooper</t>
  </si>
  <si>
    <t>501</t>
  </si>
  <si>
    <t>Elly Thomas</t>
  </si>
  <si>
    <t>85</t>
  </si>
  <si>
    <t>Helen Whybrow</t>
  </si>
  <si>
    <t>147</t>
  </si>
  <si>
    <t xml:space="preserve">Coates Primaary </t>
  </si>
  <si>
    <t>Corina Bernal</t>
  </si>
  <si>
    <t>163</t>
  </si>
  <si>
    <t>Lisa Dennis</t>
  </si>
  <si>
    <t>214</t>
  </si>
  <si>
    <t>Karen Hill</t>
  </si>
  <si>
    <t>98</t>
  </si>
  <si>
    <t>Kate Challis</t>
  </si>
  <si>
    <t>400</t>
  </si>
  <si>
    <t>Lyndsey Ducket</t>
  </si>
  <si>
    <t>199</t>
  </si>
  <si>
    <t>Alison Gatward</t>
  </si>
  <si>
    <t>296</t>
  </si>
  <si>
    <t>James Thomas</t>
  </si>
  <si>
    <t>204</t>
  </si>
  <si>
    <t>Rebecca Watts</t>
  </si>
  <si>
    <t>102</t>
  </si>
  <si>
    <t>4.07</t>
  </si>
  <si>
    <t>2.23</t>
  </si>
  <si>
    <t>Samantha Warren</t>
  </si>
  <si>
    <t>52</t>
  </si>
  <si>
    <t>jane Hudson</t>
  </si>
  <si>
    <t>127</t>
  </si>
  <si>
    <t>Chris Grey</t>
  </si>
  <si>
    <t>209</t>
  </si>
  <si>
    <t>Zoe Thistlethwaite</t>
  </si>
  <si>
    <t xml:space="preserve">Dry Drayton C.E Primary School </t>
  </si>
  <si>
    <t>Alison Arnold</t>
  </si>
  <si>
    <t>69</t>
  </si>
  <si>
    <t>2.00</t>
  </si>
  <si>
    <t>Jo Guest</t>
  </si>
  <si>
    <t>280</t>
  </si>
  <si>
    <t>Sandra Adderley</t>
  </si>
  <si>
    <t>110</t>
  </si>
  <si>
    <t>Dry Drayton C.E Primary School</t>
  </si>
  <si>
    <t>1.50</t>
  </si>
  <si>
    <t>Lorraine Hyde</t>
  </si>
  <si>
    <t>109</t>
  </si>
  <si>
    <t>Andrew Hastings</t>
  </si>
  <si>
    <t>218</t>
  </si>
  <si>
    <t>Angela Spaxman</t>
  </si>
  <si>
    <t>121</t>
  </si>
  <si>
    <t>Elizabeth Day</t>
  </si>
  <si>
    <t>140</t>
  </si>
  <si>
    <t>Amanda King</t>
  </si>
  <si>
    <t>179</t>
  </si>
  <si>
    <t>Jo Black</t>
  </si>
  <si>
    <t>376</t>
  </si>
  <si>
    <t>Tracey Miller</t>
  </si>
  <si>
    <t>393</t>
  </si>
  <si>
    <t>49</t>
  </si>
  <si>
    <t>Clare Cordell</t>
  </si>
  <si>
    <t>211</t>
  </si>
  <si>
    <t>Annette English-Matern</t>
  </si>
  <si>
    <t>417</t>
  </si>
  <si>
    <t>Graham Ingrey</t>
  </si>
  <si>
    <t>404</t>
  </si>
  <si>
    <t>261</t>
  </si>
  <si>
    <t>Jo Christopher</t>
  </si>
  <si>
    <t>151</t>
  </si>
  <si>
    <t>Becky Cooper</t>
  </si>
  <si>
    <t>202</t>
  </si>
  <si>
    <t>Helen Bracey</t>
  </si>
  <si>
    <t>226</t>
  </si>
  <si>
    <t>Alison Wheaton</t>
  </si>
  <si>
    <t>Catherine Mitchell</t>
  </si>
  <si>
    <t>488</t>
  </si>
  <si>
    <t>0.81</t>
  </si>
  <si>
    <t>Helen Birdsall</t>
  </si>
  <si>
    <t>337</t>
  </si>
  <si>
    <t>Liz Taylor</t>
  </si>
  <si>
    <t>124</t>
  </si>
  <si>
    <t>Lynn Clarke</t>
  </si>
  <si>
    <t>212</t>
  </si>
  <si>
    <t>Dry Drayton</t>
  </si>
  <si>
    <t>Yvonne Dougherty</t>
  </si>
  <si>
    <t>53</t>
  </si>
  <si>
    <t>Jacqueline Durrant</t>
  </si>
  <si>
    <t>396</t>
  </si>
  <si>
    <t>Sheryl Dachs</t>
  </si>
  <si>
    <t>605</t>
  </si>
  <si>
    <t>Clare Moffat</t>
  </si>
  <si>
    <t>301</t>
  </si>
  <si>
    <t>Angela Green</t>
  </si>
  <si>
    <t>4.322781065</t>
  </si>
  <si>
    <t>Suzie Dew</t>
  </si>
  <si>
    <t>283</t>
  </si>
  <si>
    <t>Becca Horner</t>
  </si>
  <si>
    <t>205</t>
  </si>
  <si>
    <t>Anna Williamson</t>
  </si>
  <si>
    <t>234</t>
  </si>
  <si>
    <t>Janet Willoughby</t>
  </si>
  <si>
    <t>210</t>
  </si>
  <si>
    <t>Julie Edwards</t>
  </si>
  <si>
    <t>99</t>
  </si>
  <si>
    <t>Jennie Spenceley</t>
  </si>
  <si>
    <t>185</t>
  </si>
  <si>
    <t>Isla Lunan</t>
  </si>
  <si>
    <t>263</t>
  </si>
  <si>
    <t>Hannah Furlong</t>
  </si>
  <si>
    <t>Tracy Keefe</t>
  </si>
  <si>
    <t>304</t>
  </si>
  <si>
    <t>Nicki Ramsdale</t>
  </si>
  <si>
    <t>Leyla Newling</t>
  </si>
  <si>
    <t>247</t>
  </si>
  <si>
    <t>Judith Appleby</t>
  </si>
  <si>
    <t>224</t>
  </si>
  <si>
    <t>Sue Scott</t>
  </si>
  <si>
    <t>107</t>
  </si>
  <si>
    <t>Sam Thompson</t>
  </si>
  <si>
    <t>248</t>
  </si>
  <si>
    <t>Karen Stanton</t>
  </si>
  <si>
    <t>203</t>
  </si>
  <si>
    <t>Michelle Moore</t>
  </si>
  <si>
    <t>377</t>
  </si>
  <si>
    <t>Maria-Anne Higgins</t>
  </si>
  <si>
    <t>86</t>
  </si>
  <si>
    <t>Rachel Taylor-Shaw</t>
  </si>
  <si>
    <t>173</t>
  </si>
  <si>
    <t>Lynsey Rolfe</t>
  </si>
  <si>
    <t>Carol Cullum</t>
  </si>
  <si>
    <t>171</t>
  </si>
  <si>
    <t>Rachel Bream</t>
  </si>
  <si>
    <t>150</t>
  </si>
  <si>
    <t>Adrian Strowger</t>
  </si>
  <si>
    <t>611</t>
  </si>
  <si>
    <t>Laura Whetlor</t>
  </si>
  <si>
    <t>122</t>
  </si>
  <si>
    <t>Karen Easey</t>
  </si>
  <si>
    <t>105</t>
  </si>
  <si>
    <t>Wendy Whistler</t>
  </si>
  <si>
    <t>305</t>
  </si>
  <si>
    <t>371</t>
  </si>
  <si>
    <t>Linda Nixon</t>
  </si>
  <si>
    <t>Janet Whitton</t>
  </si>
  <si>
    <t>403</t>
  </si>
  <si>
    <t>Martina Turner</t>
  </si>
  <si>
    <t>487</t>
  </si>
  <si>
    <t>Jo Aldhouse</t>
  </si>
  <si>
    <t>Catherine Monument</t>
  </si>
  <si>
    <t>420</t>
  </si>
  <si>
    <t>5.24</t>
  </si>
  <si>
    <t>Tracia Yeung</t>
  </si>
  <si>
    <t>Catherine Moument</t>
  </si>
  <si>
    <t>432</t>
  </si>
  <si>
    <t>Rona Metters</t>
  </si>
  <si>
    <t>207</t>
  </si>
  <si>
    <t>Mel Webster</t>
  </si>
  <si>
    <t>175</t>
  </si>
  <si>
    <t>Liz Bowen</t>
  </si>
  <si>
    <t>517</t>
  </si>
  <si>
    <t>Jenny Adams</t>
  </si>
  <si>
    <t>311</t>
  </si>
  <si>
    <t>NOT COMPLETED ON THE FORM</t>
  </si>
  <si>
    <t>Office@alconbury.cambs.sch.uk</t>
  </si>
  <si>
    <t>Pam</t>
  </si>
  <si>
    <t>asked by email 30.4.24</t>
  </si>
  <si>
    <t>Lucy Price</t>
  </si>
  <si>
    <t>Liz Taylor, Finance Officer</t>
  </si>
  <si>
    <t>Mandy Brown</t>
  </si>
  <si>
    <t>below was done twice</t>
  </si>
  <si>
    <t>Entered on Sheet 1</t>
  </si>
  <si>
    <t>Instructions</t>
  </si>
  <si>
    <t>In the blue cells, input the type of staff, their weekly hours and</t>
  </si>
  <si>
    <t>their contracted weeks-per-year. The FTE will appear in the yellow box below.</t>
  </si>
  <si>
    <t>For each type of staff, the hours and weeks that constitute 1 FTE</t>
  </si>
  <si>
    <t>are shown next to the blue boxes.</t>
  </si>
  <si>
    <t>FTE Calculator - Week</t>
  </si>
  <si>
    <t>When claiming for phased-returns,</t>
  </si>
  <si>
    <t>use this to calculate a weekly FTE figure</t>
  </si>
  <si>
    <t>Weeks this stage</t>
  </si>
  <si>
    <t>of phased return</t>
  </si>
  <si>
    <t>Stage 8</t>
  </si>
  <si>
    <t>Stage 9</t>
  </si>
  <si>
    <t>Stage 10</t>
  </si>
  <si>
    <t>Average Weeks</t>
  </si>
  <si>
    <t>Total weeks in stage</t>
  </si>
  <si>
    <t>Enter in the blue boxes the weekly hours for each element of</t>
  </si>
  <si>
    <t>number of hours</t>
  </si>
  <si>
    <t>the phased return, and the number of weeks that these hours were worked.</t>
  </si>
  <si>
    <t>You should enter as many different combinations of weeks and hours that</t>
  </si>
  <si>
    <t>were worked over the phased return period.</t>
  </si>
  <si>
    <t>The calculator will then give you a FTE figure for the whole period,</t>
  </si>
  <si>
    <t>which will then be used in the FTE calculation for claiming phased return.</t>
  </si>
  <si>
    <t>You should not take into account holidays or weekends.</t>
  </si>
  <si>
    <t>When claiming a phased return, the FTE that must be entered on</t>
  </si>
  <si>
    <t>the claim form is the amount of time that is not worked due to absence</t>
  </si>
  <si>
    <t>Example: normally working 4 days a week would be FTE 0.8</t>
  </si>
  <si>
    <t>If absence means only able to work 1 day a week, the working time FTE</t>
  </si>
  <si>
    <t xml:space="preserve">would be 0.2.   The amount you can claim is 0.6 for the 3 days that the staff </t>
  </si>
  <si>
    <t>FTE to enter on claim form</t>
  </si>
  <si>
    <t>member is not fit to work.</t>
  </si>
  <si>
    <t>Please enter the normal working hours FTE</t>
  </si>
  <si>
    <t>Please use the FTE on the bottom row in the phased return claim form</t>
  </si>
  <si>
    <t>School Holidays</t>
  </si>
  <si>
    <t>Bank Holidays</t>
  </si>
  <si>
    <t>Rates</t>
  </si>
  <si>
    <t>2018/19</t>
  </si>
  <si>
    <t>2019/20</t>
  </si>
  <si>
    <t>2020/21</t>
  </si>
  <si>
    <t>2021/22</t>
  </si>
  <si>
    <t>2022/23</t>
  </si>
  <si>
    <t>2023/24</t>
  </si>
  <si>
    <t>2024/25</t>
  </si>
  <si>
    <t>Easter Holiday</t>
  </si>
  <si>
    <t>Half Term</t>
  </si>
  <si>
    <t>Summer Holiday</t>
  </si>
  <si>
    <t>Nursery Nurse</t>
  </si>
  <si>
    <t>Christmas Holiday</t>
  </si>
  <si>
    <t>Teaching Assistants (Spec)</t>
  </si>
  <si>
    <t>Teacher2</t>
  </si>
  <si>
    <t>Liz Brooker</t>
  </si>
  <si>
    <t>Sally Haiselden</t>
  </si>
  <si>
    <t>873/2331</t>
  </si>
  <si>
    <t>Finance @ email address copying in Haidee Norman (Headteacher)</t>
  </si>
  <si>
    <t>24/25 data as at 29/4/24 - From Microsoft Form &amp; Emails from Alconbury 29.4.24, Friday Bridge 1.5.24, Morley, Elton &amp; Huntindon Primary 1/5, Houghton 13/5, Linton, Cherry Hinton 15/5/24 &amp; Kinderley 6.8.24. Removal of Brington</t>
  </si>
  <si>
    <t>Cover Start</t>
  </si>
  <si>
    <t>P</t>
  </si>
  <si>
    <t>Days Covered</t>
  </si>
  <si>
    <t>Term Time</t>
  </si>
  <si>
    <t>52 Weeks</t>
  </si>
  <si>
    <t>Other Key Details</t>
  </si>
  <si>
    <t>FTE's below 0.4</t>
  </si>
  <si>
    <t>Phased Returns</t>
  </si>
  <si>
    <t>Daily Rate</t>
  </si>
  <si>
    <t>0 for Teacher</t>
  </si>
  <si>
    <t>0 for Other Support Staff</t>
  </si>
  <si>
    <t>0 for Under 0.4</t>
  </si>
  <si>
    <t>0 for other support staff under 0.4</t>
  </si>
  <si>
    <t>Type of Claim Drop Down</t>
  </si>
  <si>
    <t>Formulas for Claim Calculations and Formatting</t>
  </si>
  <si>
    <t>All training dates within the current financial year must be entered before your claim can be calculated</t>
  </si>
  <si>
    <t>Have you completed your form?</t>
  </si>
  <si>
    <t>Section</t>
  </si>
  <si>
    <t>Completed</t>
  </si>
  <si>
    <t xml:space="preserve">If your FTE is different to SBS, please provide details </t>
  </si>
  <si>
    <t xml:space="preserve">Is this a phased return? </t>
  </si>
  <si>
    <t>Please complete the yellow cells.  Blue cells are auto-filled for you as you complete the form.   Form must not be sent in with any red cells still showing.</t>
  </si>
  <si>
    <t>Total claim amount will be greyed out until you confirm evidence is included (final dropdown cell in section 14 of the form)</t>
  </si>
  <si>
    <t>To update form for next financial year</t>
  </si>
  <si>
    <t>Copy form</t>
  </si>
  <si>
    <t>Un hide columns N onwards of the Claim form tab</t>
  </si>
  <si>
    <t>Update dates (Column U)</t>
  </si>
  <si>
    <t>Update column W (Holiday days per CCC website)</t>
  </si>
  <si>
    <t>Remove dates from Column W</t>
  </si>
  <si>
    <t>Update weekend dates</t>
  </si>
  <si>
    <t>Update 1 day less if not showing correctly</t>
  </si>
  <si>
    <t>Update checklist rates</t>
  </si>
  <si>
    <t>Update Data tab A17-B20</t>
  </si>
  <si>
    <t>When reach deadline for schools to tell us if they want to buy into the scheme or not, download form results</t>
  </si>
  <si>
    <t>Sense check FTEs etc</t>
  </si>
  <si>
    <t>On the Data tab, copy previous years buy in data and paste values to the right</t>
  </si>
  <si>
    <t>There are lookups on the Data tab to this</t>
  </si>
  <si>
    <t>Schools Absence Claim Form  -  FY25/26</t>
  </si>
  <si>
    <t>Look at last years sheet 1, compare column headers to this years buy in info. On this years buy in info, highlight those that you need to copy over to sheet 1</t>
  </si>
  <si>
    <t>Do you want to opt-in to any of the School Absence Schemes for 2025/2026</t>
  </si>
  <si>
    <t xml:space="preserve">Fourfields Community Primary School </t>
  </si>
  <si>
    <t>Elsworth CofE Primary School</t>
  </si>
  <si>
    <t>St Anne's C of E Primary School</t>
  </si>
  <si>
    <t>Kettlefields</t>
  </si>
  <si>
    <t>St Paul's CE (VA) Primary School</t>
  </si>
  <si>
    <t>test</t>
  </si>
  <si>
    <t>Priory Park Infant School and Preschool</t>
  </si>
  <si>
    <t>FENSTANTON &amp; HILTON PS</t>
  </si>
  <si>
    <t>Colville Primary</t>
  </si>
  <si>
    <t>Wilburton C of E Primary School</t>
  </si>
  <si>
    <t>St Philips CE Primary School</t>
  </si>
  <si>
    <t>Folksworth CofE Primary</t>
  </si>
  <si>
    <t>The Rackham C of E Primary School</t>
  </si>
  <si>
    <t xml:space="preserve">Benwick Primary School </t>
  </si>
  <si>
    <t>Newnham Croft</t>
  </si>
  <si>
    <t>Eynesbury CofE Primary School</t>
  </si>
  <si>
    <t xml:space="preserve">Caldecote Primary School </t>
  </si>
  <si>
    <t>Meldreth Primary</t>
  </si>
  <si>
    <t xml:space="preserve">Duxford C of E Community Primary School </t>
  </si>
  <si>
    <t>Burwell Village College Primary School</t>
  </si>
  <si>
    <t>Kinderley</t>
  </si>
  <si>
    <t>Alconbury C of E Primary</t>
  </si>
  <si>
    <t>CLarkson Infant &amp; Nursery School</t>
  </si>
  <si>
    <t>Petersfield</t>
  </si>
  <si>
    <t xml:space="preserve">Dry Drayton C.E Primary </t>
  </si>
  <si>
    <t>The Fields Nursery</t>
  </si>
  <si>
    <t xml:space="preserve">Brunswick Nursery School </t>
  </si>
  <si>
    <t xml:space="preserve">Bassingbourn Primary School </t>
  </si>
  <si>
    <t xml:space="preserve">Great Paxton Church of England Primary School </t>
  </si>
  <si>
    <t>Histon Early Years Centre Nursery School &amp; Little Owls</t>
  </si>
  <si>
    <t>William Westley CoE Primary School</t>
  </si>
  <si>
    <t>Barrington C of E Primary School</t>
  </si>
  <si>
    <t>Great and Little Shelford CE (A) Primary SChool</t>
  </si>
  <si>
    <t>Coton C of E Primary School</t>
  </si>
  <si>
    <t>0.87 - Joanne Christopher</t>
  </si>
  <si>
    <t>On sheet 1 (very hidden tab), remove data from A2 - K2 down &amp; Column M2 down</t>
  </si>
  <si>
    <t>Copy and paste into Sheet 1 tab in relevant columns</t>
  </si>
  <si>
    <t>Please enter the number of pupils as at October 2024 census:</t>
  </si>
  <si>
    <t>Remove the school name and DFE numbers from the Data tab.</t>
  </si>
  <si>
    <t>Update the school buy in date info etc</t>
  </si>
  <si>
    <t>Data tab</t>
  </si>
  <si>
    <t>Copy school details and values of last years buy in options from the data tab &amp; paste values in the previous years buy in info tab</t>
  </si>
  <si>
    <t>4 Digit DFE number</t>
  </si>
  <si>
    <t>Please enter the number of FTE's1</t>
  </si>
  <si>
    <t>Hongmei Gao</t>
  </si>
  <si>
    <t>Angie Smith</t>
  </si>
  <si>
    <t>A WHEATON</t>
  </si>
  <si>
    <t>Tina Chisholm</t>
  </si>
  <si>
    <t>rob Fisher</t>
  </si>
  <si>
    <t>Melanie Plowman-Cobb</t>
  </si>
  <si>
    <t>Liz Hedges</t>
  </si>
  <si>
    <t>Ann Daniels</t>
  </si>
  <si>
    <t>Emma Presland</t>
  </si>
  <si>
    <t>Alena Pereira</t>
  </si>
  <si>
    <t>Carolyn Tully</t>
  </si>
  <si>
    <t xml:space="preserve">Victoria Roper </t>
  </si>
  <si>
    <t>Stacey Cooper</t>
  </si>
  <si>
    <t>Jo Black (Finance Officer)</t>
  </si>
  <si>
    <t>Candice Wellock</t>
  </si>
  <si>
    <t>Laura Penrose</t>
  </si>
  <si>
    <t>Lauren Hunt</t>
  </si>
  <si>
    <t>Sam Warren</t>
  </si>
  <si>
    <t>Liz Day</t>
  </si>
  <si>
    <t>Amy Ridsdale</t>
  </si>
  <si>
    <t>Charlotte Clark</t>
  </si>
  <si>
    <t>Emily Samuels</t>
  </si>
  <si>
    <t>Mike Trotman</t>
  </si>
  <si>
    <t>Julie Clarke</t>
  </si>
  <si>
    <t>Coates</t>
  </si>
  <si>
    <t xml:space="preserve">St Matthew's Primary School </t>
  </si>
  <si>
    <t>Ely St Johns</t>
  </si>
  <si>
    <t>Eastfield Infant &amp; Nursery School</t>
  </si>
  <si>
    <t>Fordham Primary School</t>
  </si>
  <si>
    <t>Kelly Harries</t>
  </si>
  <si>
    <t>To right per Buy in form 5.6.25</t>
  </si>
  <si>
    <t>Is this the first claim since 1st April 2025, for this continuous claim for this member of staff ?</t>
  </si>
  <si>
    <t>ACF25-26  Final</t>
  </si>
  <si>
    <t>Do you want to opt-in to any of the School Absence Schemes for 2025-26</t>
  </si>
  <si>
    <t>Elton Church of England Primary School</t>
  </si>
  <si>
    <t>Shirley Community Primary</t>
  </si>
  <si>
    <t>Clare Hayes</t>
  </si>
  <si>
    <t>Castle School</t>
  </si>
  <si>
    <t>To right per MS Form 18.6.25</t>
  </si>
  <si>
    <t xml:space="preserve">25/26 data as at 18/6/25 - From Microsoft Form </t>
  </si>
</sst>
</file>

<file path=xl/styles.xml><?xml version="1.0" encoding="utf-8"?>
<styleSheet xmlns:mc="http://schemas.openxmlformats.org/markup-compatibility/2006" xmlns:x14ac="http://schemas.microsoft.com/office/spreadsheetml/2009/9/ac" xmlns="http://schemas.openxmlformats.org/spreadsheetml/2006/main" mc:Ignorable="x14ac">
  <numFmts count="6">
    <numFmt numFmtId="6" formatCode="&quot;£&quot;#,##0;[Red]\-&quot;£&quot;#,##0"/>
    <numFmt numFmtId="8" formatCode="&quot;£&quot;#,##0.00;[Red]\-&quot;£&quot;#,##0.00"/>
    <numFmt numFmtId="164" formatCode="dd/mm/yy;@"/>
    <numFmt numFmtId="165" formatCode="d/m/yy;@"/>
    <numFmt numFmtId="166" formatCode="&quot;£&quot;#,##0"/>
    <numFmt numFmtId="167" formatCode="m/d/yy\ h:mm:ss"/>
  </numFmts>
  <fonts count="41">
    <font>
      <sz val="11"/>
      <color theme="1"/>
      <name val="Calibri"/>
      <family val="2"/>
      <charset val="0"/>
      <scheme val="minor"/>
    </font>
    <font>
      <b/>
      <sz val="11"/>
      <color theme="1"/>
      <name val="Calibri"/>
      <family val="2"/>
      <charset val="0"/>
      <scheme val="minor"/>
    </font>
    <font>
      <sz val="12"/>
      <name val="Arial"/>
      <family val="2"/>
      <charset val="0"/>
    </font>
    <font>
      <b/>
      <sz val="12"/>
      <color indexed="8"/>
      <name val="Calibri"/>
      <family val="2"/>
      <charset val="0"/>
    </font>
    <font>
      <sz val="11"/>
      <color theme="1"/>
      <name val="Calibri"/>
      <family val="2"/>
      <charset val="0"/>
      <scheme val="minor"/>
    </font>
    <font>
      <sz val="12"/>
      <color indexed="8"/>
      <name val="Calibri"/>
      <family val="2"/>
      <charset val="0"/>
    </font>
    <font>
      <b/>
      <sz val="11"/>
      <color indexed="8"/>
      <name val="Calibri"/>
      <family val="2"/>
      <charset val="0"/>
    </font>
    <font>
      <sz val="11"/>
      <color indexed="9"/>
      <name val="Calibri"/>
      <family val="2"/>
      <charset val="0"/>
    </font>
    <font>
      <b/>
      <sz val="12"/>
      <color indexed="10"/>
      <name val="Calibri"/>
      <family val="2"/>
      <charset val="0"/>
    </font>
    <font>
      <sz val="11"/>
      <color indexed="8"/>
      <name val="Calibri"/>
      <family val="2"/>
      <charset val="0"/>
    </font>
    <font>
      <b/>
      <sz val="11"/>
      <color theme="0"/>
      <name val="Calibri"/>
      <family val="2"/>
      <charset val="0"/>
      <scheme val="minor"/>
    </font>
    <font>
      <sz val="11"/>
      <color theme="0"/>
      <name val="Calibri"/>
      <family val="2"/>
      <charset val="0"/>
      <scheme val="minor"/>
    </font>
    <font>
      <b/>
      <sz val="8"/>
      <name val="Calibri"/>
      <family val="2"/>
      <charset val="0"/>
    </font>
    <font>
      <sz val="11"/>
      <color theme="0" tint="-0.0499893185216834"/>
      <name val="Calibri"/>
      <family val="2"/>
      <charset val="0"/>
      <scheme val="minor"/>
    </font>
    <font>
      <b/>
      <sz val="12"/>
      <color rgb="FFFF0000"/>
      <name val="Calibri"/>
      <family val="2"/>
      <charset val="0"/>
      <scheme val="minor"/>
    </font>
    <font>
      <sz val="12"/>
      <color theme="1"/>
      <name val="Calibri"/>
      <family val="2"/>
      <charset val="0"/>
      <scheme val="minor"/>
    </font>
    <font>
      <b/>
      <sz val="12"/>
      <color theme="1"/>
      <name val="Calibri"/>
      <family val="2"/>
      <charset val="0"/>
      <scheme val="minor"/>
    </font>
    <font>
      <sz val="11"/>
      <name val="Calibri"/>
      <family val="2"/>
      <charset val="0"/>
      <scheme val="minor"/>
    </font>
    <font>
      <b/>
      <sz val="11"/>
      <name val="Calibri"/>
      <family val="2"/>
      <charset val="0"/>
      <scheme val="minor"/>
    </font>
    <font>
      <b/>
      <sz val="11"/>
      <color theme="0" tint="-0.0499893185216834"/>
      <name val="Calibri"/>
      <family val="2"/>
      <charset val="0"/>
      <scheme val="minor"/>
    </font>
    <font>
      <b/>
      <sz val="11"/>
      <color rgb="FF009900"/>
      <name val="Calibri"/>
      <family val="2"/>
      <charset val="0"/>
      <scheme val="minor"/>
    </font>
    <font>
      <b/>
      <sz val="16"/>
      <color theme="1"/>
      <name val="Calibri"/>
      <family val="2"/>
      <charset val="0"/>
      <scheme val="minor"/>
    </font>
    <font>
      <sz val="9"/>
      <color indexed="81"/>
      <name val="Tahoma"/>
      <family val="2"/>
      <charset val="0"/>
    </font>
    <font>
      <b/>
      <sz val="9"/>
      <color indexed="81"/>
      <name val="Tahoma"/>
      <family val="2"/>
      <charset val="0"/>
    </font>
    <font>
      <u val="single"/>
      <sz val="11"/>
      <color theme="10"/>
      <name val="Calibri"/>
      <family val="2"/>
      <charset val="0"/>
      <scheme val="minor"/>
    </font>
    <font>
      <sz val="11"/>
      <color rgb="FFFF0000"/>
      <name val="Calibri"/>
      <family val="2"/>
      <charset val="0"/>
      <scheme val="minor"/>
    </font>
    <font>
      <sz val="20"/>
      <color theme="2" tint="-0.499984740745262"/>
      <name val="Wingdings 2"/>
      <family val="1"/>
      <charset val="2"/>
    </font>
    <font>
      <sz val="20"/>
      <color theme="1"/>
      <name val="Wingdings 2"/>
      <family val="1"/>
      <charset val="2"/>
    </font>
    <font>
      <i/>
      <sz val="11"/>
      <color theme="1"/>
      <name val="Calibri"/>
      <family val="2"/>
      <charset val="0"/>
      <scheme val="minor"/>
    </font>
    <font>
      <i/>
      <sz val="11"/>
      <color theme="3"/>
      <name val="Calibri"/>
      <family val="2"/>
      <charset val="0"/>
      <scheme val="minor"/>
    </font>
    <font>
      <sz val="12"/>
      <color theme="0"/>
      <name val="Arial"/>
      <family val="2"/>
      <charset val="0"/>
    </font>
    <font>
      <sz val="16"/>
      <color theme="0"/>
      <name val="Arial BOLD"/>
      <charset val="0"/>
    </font>
    <font>
      <b/>
      <sz val="10"/>
      <color rgb="FFFF0000"/>
      <name val="Arial"/>
      <family val="2"/>
      <charset val="0"/>
    </font>
    <font>
      <sz val="12"/>
      <color rgb="FF002F5D"/>
      <name val="Arial"/>
      <family val="2"/>
      <charset val="0"/>
    </font>
    <font>
      <b/>
      <sz val="12"/>
      <color rgb="FFE72A57"/>
      <name val="Arial"/>
      <family val="2"/>
      <charset val="0"/>
    </font>
    <font>
      <sz val="12"/>
      <name val="Arial Bold"/>
      <charset val="0"/>
    </font>
    <font>
      <u val="single"/>
      <sz val="12"/>
      <color theme="10"/>
      <name val="Arial"/>
      <family val="2"/>
      <charset val="0"/>
    </font>
    <font>
      <sz val="12"/>
      <color rgb="FFFF0000"/>
      <name val="Arial"/>
      <family val="2"/>
      <charset val="0"/>
    </font>
    <font>
      <sz val="12"/>
      <color theme="1"/>
      <name val="Arial"/>
      <family val="2"/>
      <charset val="0"/>
    </font>
    <font>
      <b/>
      <sz val="11"/>
      <color rgb="FFFFFFFF"/>
      <name val="Calibri"/>
      <family val="2"/>
      <charset val="0"/>
      <scheme val="minor"/>
    </font>
    <font>
      <sz val="11"/>
      <color rgb="FF000000"/>
      <name val="Calibri"/>
      <family val="2"/>
      <charset val="0"/>
      <scheme val="minor"/>
    </font>
  </fonts>
  <fills count="26">
    <fill>
      <patternFill patternType="none">
        <fgColor indexed="64"/>
        <bgColor indexed="65"/>
      </patternFill>
    </fill>
    <fill>
      <patternFill patternType="gray125">
        <fgColor indexed="64"/>
        <bgColor indexed="65"/>
      </patternFill>
    </fill>
    <fill>
      <patternFill patternType="solid">
        <fgColor indexed="15"/>
        <bgColor indexed="64"/>
      </patternFill>
    </fill>
    <fill>
      <patternFill patternType="solid">
        <fgColor indexed="43"/>
        <bgColor indexed="64"/>
      </patternFill>
    </fill>
    <fill>
      <patternFill patternType="solid">
        <fgColor indexed="9"/>
        <bgColor indexed="64"/>
      </patternFill>
    </fill>
    <fill>
      <patternFill patternType="solid">
        <fgColor theme="4"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theme="4" tint="0.79998168889431442"/>
      </patternFill>
    </fill>
    <fill>
      <patternFill patternType="solid">
        <fgColor theme="7" tint="-0.249977111117893"/>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bgColor indexed="64"/>
      </patternFill>
    </fill>
    <fill>
      <gradientFill>
        <stop position="0">
          <color theme="0"/>
        </stop>
        <stop position="0.5">
          <color theme="9" tint="0.59999389629810485"/>
        </stop>
        <stop position="1">
          <color theme="0"/>
        </stop>
      </gradientFill>
    </fill>
    <fill>
      <gradientFill>
        <stop position="0">
          <color theme="0"/>
        </stop>
        <stop position="0.5">
          <color theme="8" tint="0.59999389629810485"/>
        </stop>
        <stop position="1">
          <color theme="0"/>
        </stop>
      </gradientFill>
    </fill>
    <fill>
      <gradientFill>
        <stop position="0">
          <color theme="0"/>
        </stop>
        <stop position="0.5">
          <color theme="7" tint="0.59999389629810485"/>
        </stop>
        <stop position="1">
          <color theme="0"/>
        </stop>
      </gradientFill>
    </fill>
    <fill>
      <gradientFill>
        <stop position="0">
          <color theme="0"/>
        </stop>
        <stop position="0.5">
          <color rgb="FFFFCCFF"/>
        </stop>
        <stop position="1">
          <color theme="0"/>
        </stop>
      </gradientFill>
    </fill>
    <fill>
      <patternFill patternType="solid">
        <fgColor rgb="FF002F5D"/>
        <bgColor indexed="64"/>
      </patternFill>
    </fill>
    <fill>
      <patternFill patternType="solid">
        <fgColor rgb="FF00A0E2"/>
        <bgColor indexed="64"/>
      </patternFill>
    </fill>
    <fill>
      <patternFill patternType="solid">
        <fgColor rgb="FFFADF00"/>
        <bgColor indexed="64"/>
      </patternFill>
    </fill>
    <fill>
      <patternFill patternType="solid">
        <fgColor rgb="FF54B15B"/>
        <bgColor indexed="64"/>
      </patternFill>
    </fill>
    <fill>
      <patternFill patternType="solid">
        <fgColor rgb="FFDDEBF7"/>
        <bgColor rgb="FFDDEBF7"/>
      </patternFill>
    </fill>
    <fill>
      <patternFill patternType="solid">
        <fgColor rgb="FF5B9BD5"/>
        <bgColor rgb="FF5B9BD5"/>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25">
    <xf numFmtId="0" fontId="0" fillId="0" borderId="0"/>
    <xf numFmtId="0" fontId="9" fillId="0" borderId="0"/>
    <xf numFmtId="0" fontId="24" fillId="0" borderId="0" applyAlignment="0" applyBorder="0" applyNumberFormat="0" applyFill="0" applyProtection="0"/>
  </cellStyleXfs>
  <cellXfs>
    <xf numFmtId="0" fontId="0" fillId="0" borderId="0" xfId="0"/>
    <xf numFmtId="0" fontId="2" fillId="0" borderId="0" xfId="0" applyFont="1"/>
    <xf numFmtId="0" fontId="3" fillId="0" borderId="1" xfId="0" applyBorder="1" applyFont="1"/>
    <xf numFmtId="0" fontId="5" fillId="0" borderId="2" xfId="0" applyBorder="1" applyFont="1"/>
    <xf numFmtId="0" fontId="5" fillId="0" borderId="3" xfId="0" applyBorder="1" applyFont="1"/>
    <xf numFmtId="0" fontId="6" fillId="0" borderId="0" xfId="0" applyFont="1"/>
    <xf numFmtId="0" fontId="5" fillId="0" borderId="4" xfId="0" applyBorder="1" applyFont="1"/>
    <xf numFmtId="0" fontId="5" fillId="0" borderId="0" xfId="0" applyFont="1"/>
    <xf numFmtId="0" fontId="5" fillId="0" borderId="4" xfId="0" applyAlignment="1" applyBorder="1" applyFont="1">
      <alignment horizontal="center"/>
    </xf>
    <xf numFmtId="0" fontId="5" fillId="0" borderId="5" xfId="0" applyAlignment="1" applyBorder="1" applyFont="1">
      <alignment horizontal="center"/>
    </xf>
    <xf numFmtId="0" fontId="5" fillId="0" borderId="5" xfId="0" applyBorder="1" applyFont="1"/>
    <xf numFmtId="0" fontId="5" fillId="0" borderId="0" xfId="0" applyAlignment="1" applyFont="1">
      <alignment horizontal="center"/>
    </xf>
    <xf numFmtId="0" fontId="3" fillId="0" borderId="4" xfId="0" applyBorder="1" applyFont="1"/>
    <xf numFmtId="0" fontId="5" fillId="2" borderId="6" xfId="0" applyAlignment="1" applyBorder="1" applyFont="1" applyFill="1">
      <alignment horizontal="center"/>
    </xf>
    <xf numFmtId="0" fontId="5" fillId="0" borderId="7" xfId="0" applyBorder="1" applyFont="1"/>
    <xf numFmtId="0" fontId="5" fillId="3" borderId="8" xfId="0" applyAlignment="1" applyBorder="1" applyFont="1" applyFill="1">
      <alignment horizontal="center"/>
    </xf>
    <xf numFmtId="0" fontId="5" fillId="0" borderId="9" xfId="0" applyBorder="1" applyFont="1"/>
    <xf numFmtId="0" fontId="5" fillId="0" borderId="10" xfId="0" applyBorder="1" applyFont="1"/>
    <xf numFmtId="0" fontId="5" fillId="2" borderId="6" xfId="0" applyAlignment="1" applyBorder="1" applyFont="1" applyFill="1" applyProtection="1">
      <alignment horizontal="center"/>
      <protection locked="0"/>
    </xf>
    <xf numFmtId="2" fontId="3" fillId="3" borderId="8" xfId="0" applyAlignment="1" applyBorder="1" applyFont="1" applyNumberFormat="1" applyFill="1">
      <alignment horizontal="center"/>
    </xf>
    <xf numFmtId="0" fontId="7" fillId="0" borderId="0" xfId="0" applyFont="1"/>
    <xf numFmtId="0" fontId="8" fillId="0" borderId="5" xfId="0" applyAlignment="1" applyBorder="1" applyFont="1">
      <alignment horizontal="center"/>
    </xf>
    <xf numFmtId="0" fontId="5" fillId="2" borderId="8" xfId="0" applyAlignment="1" applyBorder="1" applyFont="1" applyFill="1" applyProtection="1">
      <alignment horizontal="center"/>
      <protection locked="0"/>
    </xf>
    <xf numFmtId="2" fontId="3" fillId="3" borderId="0" xfId="0" applyAlignment="1" applyFont="1" applyNumberFormat="1" applyFill="1">
      <alignment horizontal="center"/>
    </xf>
    <xf numFmtId="0" fontId="3" fillId="0" borderId="0" xfId="0" applyAlignment="1" applyFont="1">
      <alignment horizontal="center"/>
    </xf>
    <xf numFmtId="2" fontId="3" fillId="2" borderId="6" xfId="0" applyAlignment="1" applyBorder="1" applyFont="1" applyNumberFormat="1" applyFill="1" applyProtection="1">
      <alignment horizontal="center"/>
      <protection locked="0"/>
    </xf>
    <xf numFmtId="0" fontId="3" fillId="0" borderId="0" xfId="0" applyFont="1"/>
    <xf numFmtId="164" fontId="0" fillId="0" borderId="0" xfId="0" applyNumberFormat="1"/>
    <xf numFmtId="1" fontId="0" fillId="0" borderId="0" xfId="0" applyNumberFormat="1"/>
    <xf numFmtId="165" fontId="0" fillId="0" borderId="0" xfId="0" applyNumberFormat="1"/>
    <xf numFmtId="0" fontId="0" fillId="4" borderId="0" xfId="1" applyFont="1" applyFill="1"/>
    <xf numFmtId="164" fontId="1" fillId="5" borderId="0" xfId="0" applyFont="1" applyNumberFormat="1" applyFill="1"/>
    <xf numFmtId="0" fontId="1" fillId="5" borderId="0" xfId="0" applyFont="1" applyFill="1" quotePrefix="1"/>
    <xf numFmtId="1" fontId="1" fillId="5" borderId="0" xfId="0" applyFont="1" applyNumberFormat="1" applyFill="1"/>
    <xf numFmtId="164" fontId="0" fillId="5" borderId="0" xfId="0" applyNumberFormat="1" applyFill="1"/>
    <xf numFmtId="1" fontId="0" fillId="5" borderId="0" xfId="0" applyNumberFormat="1" applyFill="1"/>
    <xf numFmtId="0" fontId="1" fillId="5" borderId="0" xfId="0" applyFont="1" applyFill="1"/>
    <xf numFmtId="0" fontId="12" fillId="6" borderId="11" xfId="0" applyAlignment="1" applyBorder="1" applyFont="1" applyFill="1">
      <alignment horizontal="center" vertical="center" textRotation="90"/>
    </xf>
    <xf numFmtId="0" fontId="11" fillId="0" borderId="0" xfId="0" applyFont="1"/>
    <xf numFmtId="0" fontId="15" fillId="0" borderId="0" xfId="0" applyFont="1"/>
    <xf numFmtId="0" fontId="17" fillId="0" borderId="0" xfId="0" applyFont="1"/>
    <xf numFmtId="14" fontId="0" fillId="0" borderId="0" xfId="0" applyNumberFormat="1"/>
    <xf numFmtId="14" fontId="17" fillId="0" borderId="0" xfId="0" applyFont="1" applyNumberFormat="1"/>
    <xf numFmtId="164" fontId="0" fillId="0" borderId="0" xfId="0" applyAlignment="1" applyNumberFormat="1">
      <alignment horizontal="right"/>
    </xf>
    <xf numFmtId="165" fontId="0" fillId="0" borderId="0" xfId="0" applyAlignment="1" applyNumberFormat="1" applyProtection="1">
      <alignment horizontal="right"/>
      <protection locked="0"/>
    </xf>
    <xf numFmtId="1" fontId="16" fillId="5" borderId="12" xfId="0" applyAlignment="1" applyBorder="1" applyFont="1" applyNumberFormat="1" applyFill="1" applyProtection="1">
      <alignment horizontal="right" vertical="center"/>
      <protection hidden="1"/>
    </xf>
    <xf numFmtId="1" fontId="0" fillId="5" borderId="12" xfId="0" applyAlignment="1" applyBorder="1" applyNumberFormat="1" applyFill="1" applyProtection="1">
      <alignment horizontal="right"/>
      <protection hidden="1"/>
    </xf>
    <xf numFmtId="164" fontId="0" fillId="5" borderId="12" xfId="0" applyAlignment="1" applyBorder="1" applyNumberFormat="1" applyFill="1" applyProtection="1">
      <alignment horizontal="right"/>
      <protection hidden="1"/>
    </xf>
    <xf numFmtId="1" fontId="0" fillId="5" borderId="12" xfId="0" applyBorder="1" applyNumberFormat="1" applyFill="1" applyProtection="1">
      <protection hidden="1"/>
    </xf>
    <xf numFmtId="166" fontId="0" fillId="5" borderId="12" xfId="0" applyBorder="1" applyNumberFormat="1" applyFill="1" applyProtection="1">
      <protection hidden="1"/>
    </xf>
    <xf numFmtId="8" fontId="0" fillId="5" borderId="12" xfId="0" applyAlignment="1" applyBorder="1" applyNumberFormat="1" applyFill="1" applyProtection="1">
      <alignment horizontal="right"/>
      <protection hidden="1"/>
    </xf>
    <xf numFmtId="0" fontId="10" fillId="0" borderId="0" xfId="0" applyFont="1" applyProtection="1">
      <protection hidden="1"/>
    </xf>
    <xf numFmtId="0" fontId="0" fillId="0" borderId="0" xfId="0" applyProtection="1">
      <protection hidden="1"/>
    </xf>
    <xf numFmtId="0" fontId="11" fillId="0" borderId="0" xfId="0" applyFont="1" applyProtection="1">
      <protection hidden="1"/>
    </xf>
    <xf numFmtId="0" fontId="17" fillId="0" borderId="0" xfId="0" applyFont="1" applyProtection="1">
      <protection hidden="1"/>
    </xf>
    <xf numFmtId="14" fontId="17" fillId="0" borderId="0" xfId="0" applyFont="1" applyNumberFormat="1" applyProtection="1">
      <protection hidden="1"/>
    </xf>
    <xf numFmtId="0" fontId="19" fillId="0" borderId="0" xfId="0" applyFont="1" applyProtection="1">
      <protection hidden="1"/>
    </xf>
    <xf numFmtId="14" fontId="11" fillId="0" borderId="0" xfId="0" applyFont="1" applyNumberFormat="1" applyProtection="1">
      <protection hidden="1"/>
    </xf>
    <xf numFmtId="165" fontId="17" fillId="0" borderId="0" xfId="0" applyFont="1" applyNumberFormat="1" applyProtection="1">
      <protection hidden="1"/>
    </xf>
    <xf numFmtId="1" fontId="11" fillId="0" borderId="0" xfId="0" applyFont="1" applyNumberFormat="1" applyProtection="1">
      <protection hidden="1"/>
    </xf>
    <xf numFmtId="165" fontId="11" fillId="0" borderId="0" xfId="0" applyFont="1" applyNumberFormat="1" applyProtection="1">
      <protection hidden="1"/>
    </xf>
    <xf numFmtId="0" fontId="11" fillId="0" borderId="0" xfId="0" applyAlignment="1" applyFont="1" applyProtection="1">
      <alignment horizontal="right"/>
      <protection hidden="1"/>
    </xf>
    <xf numFmtId="166" fontId="11" fillId="0" borderId="0" xfId="0" applyFont="1" applyNumberFormat="1" applyProtection="1">
      <protection hidden="1"/>
    </xf>
    <xf numFmtId="165" fontId="0" fillId="7" borderId="12" xfId="0" applyAlignment="1" applyBorder="1" applyNumberFormat="1" applyFill="1" applyProtection="1">
      <alignment horizontal="right"/>
      <protection locked="0"/>
    </xf>
    <xf numFmtId="164" fontId="0" fillId="7" borderId="12" xfId="0" applyBorder="1" applyNumberFormat="1" applyFill="1" applyProtection="1">
      <protection locked="0"/>
    </xf>
    <xf numFmtId="165" fontId="0" fillId="7" borderId="12" xfId="0" applyBorder="1" applyNumberFormat="1" applyFill="1" applyProtection="1">
      <protection locked="0"/>
    </xf>
    <xf numFmtId="2" fontId="0" fillId="7" borderId="12" xfId="0" applyAlignment="1" applyBorder="1" applyNumberFormat="1" applyFill="1" applyProtection="1">
      <alignment horizontal="right"/>
      <protection locked="0"/>
    </xf>
    <xf numFmtId="0" fontId="5" fillId="7" borderId="6" xfId="0" applyAlignment="1" applyBorder="1" applyFont="1" applyFill="1" applyProtection="1">
      <alignment horizontal="center"/>
      <protection locked="0"/>
    </xf>
    <xf numFmtId="0" fontId="5" fillId="7" borderId="8" xfId="0" applyAlignment="1" applyBorder="1" applyFont="1" applyFill="1" applyProtection="1">
      <alignment horizontal="center"/>
      <protection locked="0"/>
    </xf>
    <xf numFmtId="14" fontId="18" fillId="0" borderId="0" xfId="0" applyFont="1" applyNumberFormat="1" applyProtection="1">
      <protection hidden="1"/>
    </xf>
    <xf numFmtId="0" fontId="18" fillId="0" borderId="0" xfId="0" applyFont="1" applyProtection="1">
      <protection hidden="1"/>
    </xf>
    <xf numFmtId="165" fontId="16" fillId="5" borderId="12" xfId="0" applyAlignment="1" applyBorder="1" applyFont="1" applyNumberFormat="1" applyFill="1" applyProtection="1">
      <alignment horizontal="right" vertical="center"/>
      <protection hidden="1"/>
    </xf>
    <xf numFmtId="165" fontId="0" fillId="5" borderId="12" xfId="0" applyAlignment="1" applyBorder="1" applyNumberFormat="1" applyFill="1" applyProtection="1">
      <alignment horizontal="right"/>
      <protection hidden="1"/>
    </xf>
    <xf numFmtId="2" fontId="0" fillId="5" borderId="12" xfId="0" applyAlignment="1" applyBorder="1" applyNumberFormat="1" applyFill="1" applyProtection="1">
      <alignment horizontal="right"/>
      <protection hidden="1"/>
    </xf>
    <xf numFmtId="0" fontId="5" fillId="5" borderId="8" xfId="0" applyAlignment="1" applyBorder="1" applyFont="1" applyFill="1" applyProtection="1">
      <alignment horizontal="center"/>
      <protection hidden="1"/>
    </xf>
    <xf numFmtId="0" fontId="5" fillId="7" borderId="6" xfId="0" applyAlignment="1" applyBorder="1" applyFont="1" applyFill="1" applyProtection="1">
      <alignment horizontal="center"/>
      <protection hidden="1"/>
    </xf>
    <xf numFmtId="2" fontId="3" fillId="5" borderId="8" xfId="0" applyAlignment="1" applyBorder="1" applyFont="1" applyNumberFormat="1" applyFill="1" applyProtection="1">
      <alignment horizontal="center"/>
      <protection hidden="1"/>
    </xf>
    <xf numFmtId="2" fontId="3" fillId="5" borderId="6" xfId="0" applyAlignment="1" applyBorder="1" applyFont="1" applyNumberFormat="1" applyFill="1" applyProtection="1">
      <alignment horizontal="center"/>
      <protection hidden="1"/>
    </xf>
    <xf numFmtId="0" fontId="0" fillId="7" borderId="12" xfId="0" applyAlignment="1" applyBorder="1" applyFill="1" applyProtection="1">
      <alignment horizontal="right"/>
      <protection locked="0"/>
    </xf>
    <xf numFmtId="0" fontId="1" fillId="0" borderId="0" xfId="0" applyFont="1" applyProtection="1">
      <protection hidden="1"/>
    </xf>
    <xf numFmtId="0" fontId="20" fillId="0" borderId="0" xfId="0" applyFont="1" applyProtection="1">
      <protection hidden="1"/>
    </xf>
    <xf numFmtId="0" fontId="5" fillId="0" borderId="5" xfId="0" applyAlignment="1" applyBorder="1" applyFont="1" applyProtection="1">
      <alignment horizontal="center"/>
      <protection hidden="1"/>
    </xf>
    <xf numFmtId="0" fontId="7" fillId="0" borderId="0" xfId="0" applyFont="1" applyProtection="1">
      <protection hidden="1"/>
    </xf>
    <xf numFmtId="0" fontId="8" fillId="0" borderId="5" xfId="0" applyAlignment="1" applyBorder="1" applyFont="1" applyProtection="1">
      <alignment horizontal="center"/>
      <protection hidden="1"/>
    </xf>
    <xf numFmtId="0" fontId="5" fillId="0" borderId="5" xfId="0" applyBorder="1" applyFont="1" applyProtection="1">
      <protection hidden="1"/>
    </xf>
    <xf numFmtId="0" fontId="5" fillId="0" borderId="0" xfId="0" applyFont="1" applyProtection="1">
      <protection hidden="1"/>
    </xf>
    <xf numFmtId="0" fontId="5" fillId="0" borderId="9" xfId="0" applyBorder="1" applyFont="1" applyProtection="1">
      <protection hidden="1"/>
    </xf>
    <xf numFmtId="0" fontId="5" fillId="0" borderId="10" xfId="0" applyBorder="1" applyFont="1" applyProtection="1">
      <protection hidden="1"/>
    </xf>
    <xf numFmtId="0" fontId="16" fillId="0" borderId="0" xfId="0" applyFont="1" applyProtection="1">
      <protection hidden="1"/>
    </xf>
    <xf numFmtId="0" fontId="13" fillId="0" borderId="0" xfId="0" applyFont="1" applyProtection="1">
      <protection hidden="1"/>
    </xf>
    <xf numFmtId="0" fontId="14" fillId="0" borderId="0" xfId="0" applyFont="1" applyProtection="1">
      <protection hidden="1"/>
    </xf>
    <xf numFmtId="165" fontId="0" fillId="0" borderId="0" xfId="0" applyNumberFormat="1" applyProtection="1">
      <protection hidden="1"/>
    </xf>
    <xf numFmtId="0" fontId="21" fillId="0" borderId="0" xfId="0" applyFont="1"/>
    <xf numFmtId="0" fontId="0" fillId="0" borderId="0" xfId="0" applyAlignment="1">
      <alignment vertical="top" wrapText="1"/>
    </xf>
    <xf numFmtId="0" fontId="0" fillId="8" borderId="0" xfId="0" applyAlignment="1" applyFill="1">
      <alignment vertical="top" wrapText="1"/>
    </xf>
    <xf numFmtId="0" fontId="0" fillId="9" borderId="0" xfId="0" applyFill="1"/>
    <xf numFmtId="0" fontId="0" fillId="10" borderId="0" xfId="0" applyFill="1"/>
    <xf numFmtId="0" fontId="0" fillId="0" borderId="0" xfId="0" applyAlignment="1">
      <alignment wrapText="1"/>
    </xf>
    <xf numFmtId="167" fontId="0" fillId="0" borderId="0" xfId="0" applyNumberFormat="1"/>
    <xf numFmtId="0" fontId="0" fillId="0" borderId="0" xfId="0" quotePrefix="1"/>
    <xf numFmtId="0" fontId="17" fillId="6" borderId="0" xfId="0" applyAlignment="1" applyFont="1" applyFill="1">
      <alignment wrapText="1"/>
    </xf>
    <xf numFmtId="0" fontId="17" fillId="6" borderId="0" xfId="0" applyFont="1" applyFill="1"/>
    <xf numFmtId="0" fontId="17" fillId="6" borderId="0" xfId="0" applyFont="1" applyFill="1" quotePrefix="1"/>
    <xf numFmtId="0" fontId="0" fillId="6" borderId="0" xfId="0" applyAlignment="1" applyFill="1">
      <alignment wrapText="1"/>
    </xf>
    <xf numFmtId="0" fontId="17" fillId="10" borderId="0" xfId="0" applyFont="1" applyFill="1"/>
    <xf numFmtId="167" fontId="0" fillId="10" borderId="0" xfId="0" applyNumberFormat="1" applyFill="1"/>
    <xf numFmtId="0" fontId="0" fillId="10" borderId="0" xfId="0" applyFill="1" quotePrefix="1"/>
    <xf numFmtId="0" fontId="24" fillId="0" borderId="0" xfId="2" applyFont="1"/>
    <xf numFmtId="0" fontId="0" fillId="8" borderId="0" xfId="0" applyFill="1"/>
    <xf numFmtId="167" fontId="0" fillId="8" borderId="0" xfId="0" applyNumberFormat="1" applyFill="1"/>
    <xf numFmtId="0" fontId="0" fillId="8" borderId="0" xfId="0" applyFill="1" quotePrefix="1"/>
    <xf numFmtId="0" fontId="0" fillId="11" borderId="13" xfId="0" applyBorder="1" applyFill="1"/>
    <xf numFmtId="167" fontId="0" fillId="11" borderId="14" xfId="0" applyBorder="1" applyNumberFormat="1" applyFill="1"/>
    <xf numFmtId="0" fontId="0" fillId="11" borderId="14" xfId="0" applyBorder="1" applyFill="1"/>
    <xf numFmtId="0" fontId="0" fillId="8" borderId="13" xfId="0" applyBorder="1" applyFill="1"/>
    <xf numFmtId="167" fontId="0" fillId="8" borderId="14" xfId="0" applyBorder="1" applyNumberFormat="1" applyFill="1"/>
    <xf numFmtId="0" fontId="0" fillId="8" borderId="14" xfId="0" applyBorder="1" applyFill="1"/>
    <xf numFmtId="0" fontId="0" fillId="12" borderId="0" xfId="0" applyFill="1"/>
    <xf numFmtId="14" fontId="0" fillId="12" borderId="0" xfId="0" applyNumberFormat="1" applyFill="1"/>
    <xf numFmtId="167" fontId="0" fillId="13" borderId="14" xfId="0" applyBorder="1" applyNumberFormat="1" applyFill="1"/>
    <xf numFmtId="0" fontId="0" fillId="13" borderId="14" xfId="0" applyBorder="1" applyFill="1"/>
    <xf numFmtId="167" fontId="0" fillId="14" borderId="14" xfId="0" applyBorder="1" applyNumberFormat="1" applyFill="1"/>
    <xf numFmtId="0" fontId="0" fillId="14" borderId="14" xfId="0" applyBorder="1" applyFill="1"/>
    <xf numFmtId="0" fontId="0" fillId="13" borderId="13" xfId="0" applyBorder="1" applyFill="1"/>
    <xf numFmtId="0" fontId="0" fillId="14" borderId="13" xfId="0" applyBorder="1" applyFill="1"/>
    <xf numFmtId="0" fontId="0" fillId="15" borderId="0" xfId="0" applyAlignment="1" applyFill="1">
      <alignment horizontal="center"/>
    </xf>
    <xf numFmtId="0" fontId="1" fillId="16" borderId="0" xfId="0" applyAlignment="1" applyFont="1" applyFill="1">
      <alignment horizontal="center"/>
    </xf>
    <xf numFmtId="0" fontId="1" fillId="17" borderId="0" xfId="0" applyAlignment="1" applyFont="1" applyFill="1">
      <alignment horizontal="center"/>
    </xf>
    <xf numFmtId="0" fontId="1" fillId="18" borderId="0" xfId="0" applyAlignment="1" applyFont="1" applyFill="1">
      <alignment horizontal="center"/>
    </xf>
    <xf numFmtId="0" fontId="1" fillId="19" borderId="0" xfId="0" applyAlignment="1" applyFont="1" applyFill="1">
      <alignment horizontal="center"/>
    </xf>
    <xf numFmtId="0" fontId="1" fillId="15" borderId="0" xfId="0" applyAlignment="1" applyFont="1" applyFill="1">
      <alignment horizontal="center"/>
    </xf>
    <xf numFmtId="0" fontId="26" fillId="16" borderId="15" xfId="0" applyAlignment="1" applyBorder="1" applyFont="1" applyFill="1">
      <alignment horizontal="center"/>
    </xf>
    <xf numFmtId="0" fontId="26" fillId="17" borderId="15" xfId="0" applyAlignment="1" applyBorder="1" applyFont="1" applyFill="1">
      <alignment horizontal="center"/>
    </xf>
    <xf numFmtId="0" fontId="27" fillId="18" borderId="15" xfId="0" applyAlignment="1" applyBorder="1" applyFont="1" applyFill="1">
      <alignment horizontal="center"/>
    </xf>
    <xf numFmtId="0" fontId="26" fillId="19" borderId="16" xfId="0" applyAlignment="1" applyBorder="1" applyFont="1" applyFill="1">
      <alignment horizontal="center"/>
    </xf>
    <xf numFmtId="0" fontId="28" fillId="15" borderId="0" xfId="0" applyAlignment="1" applyFont="1" applyFill="1">
      <alignment horizontal="left"/>
    </xf>
    <xf numFmtId="0" fontId="29" fillId="15" borderId="0" xfId="0" applyAlignment="1" applyFont="1" applyFill="1">
      <alignment horizontal="left"/>
    </xf>
    <xf numFmtId="6" fontId="0" fillId="15" borderId="0" xfId="0" applyAlignment="1" applyNumberFormat="1" applyFill="1">
      <alignment horizontal="center"/>
    </xf>
    <xf numFmtId="0" fontId="2" fillId="0" borderId="0" xfId="0" applyFont="1" applyProtection="1">
      <protection hidden="1"/>
    </xf>
    <xf numFmtId="14" fontId="2" fillId="0" borderId="0" xfId="0" applyFont="1" applyNumberFormat="1"/>
    <xf numFmtId="0" fontId="2" fillId="0" borderId="4" xfId="0" applyBorder="1" applyFont="1"/>
    <xf numFmtId="0" fontId="2" fillId="0" borderId="5" xfId="0" applyBorder="1" applyFont="1"/>
    <xf numFmtId="165" fontId="2" fillId="0" borderId="0" xfId="0" applyFont="1" applyNumberFormat="1" applyProtection="1">
      <protection hidden="1"/>
    </xf>
    <xf numFmtId="14" fontId="2" fillId="0" borderId="5" xfId="0" applyBorder="1" applyFont="1" applyNumberFormat="1"/>
    <xf numFmtId="164" fontId="2" fillId="5" borderId="0" xfId="0" applyFont="1" applyNumberFormat="1" applyFill="1"/>
    <xf numFmtId="0" fontId="2" fillId="5" borderId="0" xfId="0" applyFont="1" applyFill="1" quotePrefix="1"/>
    <xf numFmtId="1" fontId="2" fillId="5" borderId="0" xfId="0" applyFont="1" applyNumberFormat="1" applyFill="1"/>
    <xf numFmtId="165" fontId="2" fillId="0" borderId="0" xfId="0" applyFont="1" applyNumberFormat="1"/>
    <xf numFmtId="0" fontId="2" fillId="5" borderId="0" xfId="0" applyFont="1" applyFill="1"/>
    <xf numFmtId="164" fontId="2" fillId="0" borderId="0" xfId="0" applyFont="1" applyNumberFormat="1"/>
    <xf numFmtId="1" fontId="2" fillId="0" borderId="0" xfId="0" applyFont="1" applyNumberFormat="1"/>
    <xf numFmtId="0" fontId="2" fillId="0" borderId="2" xfId="0" applyBorder="1" applyFont="1"/>
    <xf numFmtId="0" fontId="2" fillId="0" borderId="4" xfId="0" applyBorder="1" applyFont="1" applyProtection="1">
      <protection hidden="1"/>
    </xf>
    <xf numFmtId="0" fontId="2" fillId="0" borderId="5" xfId="0" applyBorder="1" applyFont="1" applyProtection="1">
      <protection hidden="1"/>
    </xf>
    <xf numFmtId="0" fontId="2" fillId="0" borderId="7" xfId="0" applyBorder="1" applyFont="1"/>
    <xf numFmtId="0" fontId="2" fillId="0" borderId="9" xfId="0" applyBorder="1" applyFont="1"/>
    <xf numFmtId="0" fontId="2" fillId="0" borderId="10" xfId="0" applyBorder="1" applyFont="1"/>
    <xf numFmtId="0" fontId="2" fillId="0" borderId="5" xfId="0" applyAlignment="1" applyBorder="1" applyFont="1" applyProtection="1">
      <alignment horizontal="center"/>
      <protection hidden="1"/>
    </xf>
    <xf numFmtId="0" fontId="2" fillId="0" borderId="4" xfId="0" applyAlignment="1" applyBorder="1" applyFont="1">
      <alignment horizontal="center"/>
    </xf>
    <xf numFmtId="0" fontId="2" fillId="0" borderId="0" xfId="0" applyAlignment="1" applyFont="1" applyProtection="1">
      <alignment horizontal="left" vertical="top" wrapText="1"/>
      <protection locked="0"/>
    </xf>
    <xf numFmtId="0" fontId="2" fillId="0" borderId="5" xfId="0" applyAlignment="1" applyBorder="1" applyFont="1">
      <alignment horizontal="center"/>
    </xf>
    <xf numFmtId="0" fontId="2" fillId="0" borderId="4" xfId="0" applyAlignment="1" applyBorder="1" applyFont="1" applyProtection="1">
      <alignment horizontal="center"/>
      <protection hidden="1"/>
    </xf>
    <xf numFmtId="0" fontId="31" fillId="20" borderId="1" xfId="0" applyBorder="1" applyFont="1" applyFill="1"/>
    <xf numFmtId="0" fontId="31" fillId="20" borderId="2" xfId="0" applyBorder="1" applyFont="1" applyFill="1"/>
    <xf numFmtId="0" fontId="30" fillId="20" borderId="2" xfId="0" applyBorder="1" applyFont="1" applyFill="1"/>
    <xf numFmtId="0" fontId="31" fillId="20" borderId="3" xfId="0" applyBorder="1" applyFont="1" applyFill="1"/>
    <xf numFmtId="0" fontId="2" fillId="0" borderId="0" xfId="0" applyAlignment="1" applyFont="1" applyProtection="1">
      <alignment horizontal="right"/>
      <protection hidden="1"/>
    </xf>
    <xf numFmtId="1" fontId="2" fillId="0" borderId="4" xfId="0" applyBorder="1" applyFont="1" applyNumberFormat="1"/>
    <xf numFmtId="1" fontId="2" fillId="0" borderId="9" xfId="0" applyBorder="1" applyFont="1" applyNumberFormat="1"/>
    <xf numFmtId="165" fontId="2" fillId="0" borderId="9" xfId="0" applyBorder="1" applyFont="1" applyNumberFormat="1"/>
    <xf numFmtId="0" fontId="2" fillId="9" borderId="0" xfId="0" applyFont="1" applyFill="1"/>
    <xf numFmtId="0" fontId="2" fillId="9" borderId="0" xfId="0" applyFont="1" applyFill="1" applyProtection="1">
      <protection hidden="1"/>
    </xf>
    <xf numFmtId="166" fontId="2" fillId="9" borderId="0" xfId="0" applyFont="1" applyNumberFormat="1" applyFill="1" applyProtection="1">
      <protection hidden="1"/>
    </xf>
    <xf numFmtId="1" fontId="2" fillId="9" borderId="0" xfId="0" applyFont="1" applyNumberFormat="1" applyFill="1" applyProtection="1">
      <protection hidden="1"/>
    </xf>
    <xf numFmtId="14" fontId="2" fillId="9" borderId="0" xfId="0" applyFont="1" applyNumberFormat="1" applyFill="1" applyProtection="1">
      <protection hidden="1"/>
    </xf>
    <xf numFmtId="0" fontId="2" fillId="21" borderId="8" xfId="0" applyAlignment="1" applyBorder="1" applyFont="1" applyFill="1" applyProtection="1">
      <alignment horizontal="center"/>
      <protection hidden="1"/>
    </xf>
    <xf numFmtId="0" fontId="2" fillId="22" borderId="6" xfId="0" applyAlignment="1" applyBorder="1" applyFont="1" applyFill="1" applyProtection="1">
      <alignment horizontal="center"/>
      <protection hidden="1"/>
    </xf>
    <xf numFmtId="14" fontId="2" fillId="9" borderId="0" xfId="0" applyFont="1" applyNumberFormat="1" applyFill="1"/>
    <xf numFmtId="2" fontId="2" fillId="21" borderId="8" xfId="0" applyAlignment="1" applyBorder="1" applyFont="1" applyNumberFormat="1" applyFill="1" applyProtection="1">
      <alignment horizontal="center"/>
      <protection hidden="1"/>
    </xf>
    <xf numFmtId="2" fontId="2" fillId="21" borderId="6" xfId="0" applyAlignment="1" applyBorder="1" applyFont="1" applyNumberFormat="1" applyFill="1" applyProtection="1">
      <alignment horizontal="center"/>
      <protection hidden="1"/>
    </xf>
    <xf numFmtId="0" fontId="2" fillId="0" borderId="7" xfId="0" applyAlignment="1" applyBorder="1" applyFont="1">
      <alignment horizontal="center"/>
    </xf>
    <xf numFmtId="0" fontId="2" fillId="0" borderId="9" xfId="0" applyBorder="1" applyFont="1" applyProtection="1">
      <protection hidden="1"/>
    </xf>
    <xf numFmtId="0" fontId="2" fillId="0" borderId="10" xfId="0" applyAlignment="1" applyBorder="1" applyFont="1" applyProtection="1">
      <alignment horizontal="center"/>
      <protection hidden="1"/>
    </xf>
    <xf numFmtId="0" fontId="2" fillId="0" borderId="10" xfId="0" applyBorder="1" applyFont="1" applyProtection="1">
      <protection hidden="1"/>
    </xf>
    <xf numFmtId="0" fontId="30" fillId="20" borderId="1" xfId="0" applyBorder="1" applyFont="1" applyFill="1"/>
    <xf numFmtId="0" fontId="30" fillId="20" borderId="3" xfId="0" applyBorder="1" applyFont="1" applyFill="1"/>
    <xf numFmtId="0" fontId="2" fillId="22" borderId="6" xfId="0" applyAlignment="1" applyBorder="1" applyFont="1" applyFill="1" applyProtection="1">
      <alignment horizontal="center"/>
      <protection locked="0"/>
    </xf>
    <xf numFmtId="0" fontId="2" fillId="22" borderId="8" xfId="0" applyAlignment="1" applyBorder="1" applyFont="1" applyFill="1" applyProtection="1">
      <alignment horizontal="center"/>
      <protection locked="0"/>
    </xf>
    <xf numFmtId="0" fontId="30" fillId="0" borderId="5" xfId="0" applyAlignment="1" applyBorder="1" applyFont="1" applyProtection="1">
      <alignment horizontal="center"/>
      <protection hidden="1"/>
    </xf>
    <xf numFmtId="2" fontId="2" fillId="21" borderId="12" xfId="0" applyAlignment="1" applyBorder="1" applyFont="1" applyNumberFormat="1" applyFill="1" applyProtection="1">
      <alignment horizontal="right"/>
      <protection hidden="1"/>
    </xf>
    <xf numFmtId="165" fontId="2" fillId="22" borderId="8" xfId="0" applyAlignment="1" applyBorder="1" applyFont="1" applyNumberFormat="1" applyFill="1" applyProtection="1">
      <alignment horizontal="right" vertical="center"/>
      <protection locked="0"/>
    </xf>
    <xf numFmtId="49" fontId="2" fillId="22" borderId="8" xfId="0" applyAlignment="1" applyBorder="1" applyFont="1" applyNumberFormat="1" applyFill="1" applyProtection="1">
      <alignment horizontal="right" vertical="center"/>
      <protection locked="0"/>
    </xf>
    <xf numFmtId="2" fontId="2" fillId="22" borderId="8" xfId="0" applyAlignment="1" applyBorder="1" applyFont="1" applyNumberFormat="1" applyFill="1" applyProtection="1">
      <alignment horizontal="right"/>
      <protection locked="0"/>
    </xf>
    <xf numFmtId="165" fontId="2" fillId="22" borderId="8" xfId="0" applyAlignment="1" applyBorder="1" applyFont="1" applyNumberFormat="1" applyFill="1" applyProtection="1">
      <alignment horizontal="right"/>
      <protection locked="0"/>
    </xf>
    <xf numFmtId="165" fontId="2" fillId="22" borderId="17" xfId="0" applyAlignment="1" applyBorder="1" applyFont="1" applyNumberFormat="1" applyFill="1" applyProtection="1">
      <alignment horizontal="right"/>
      <protection locked="0"/>
    </xf>
    <xf numFmtId="0" fontId="2" fillId="0" borderId="18" xfId="0" applyBorder="1" applyFont="1"/>
    <xf numFmtId="165" fontId="2" fillId="22" borderId="19" xfId="0" applyAlignment="1" applyBorder="1" applyFont="1" applyNumberFormat="1" applyFill="1" applyProtection="1">
      <alignment horizontal="right"/>
      <protection locked="0"/>
    </xf>
    <xf numFmtId="165" fontId="2" fillId="22" borderId="20" xfId="0" applyAlignment="1" applyBorder="1" applyFont="1" applyNumberFormat="1" applyFill="1" applyProtection="1">
      <alignment horizontal="right"/>
      <protection locked="0"/>
    </xf>
    <xf numFmtId="164" fontId="2" fillId="21" borderId="17" xfId="0" applyAlignment="1" applyBorder="1" applyFont="1" applyNumberFormat="1" applyFill="1" applyProtection="1">
      <alignment horizontal="right"/>
      <protection hidden="1"/>
    </xf>
    <xf numFmtId="0" fontId="2" fillId="22" borderId="8" xfId="0" applyAlignment="1" applyBorder="1" applyFont="1" applyFill="1" applyProtection="1">
      <alignment horizontal="right"/>
      <protection locked="0"/>
    </xf>
    <xf numFmtId="1" fontId="2" fillId="21" borderId="12" xfId="0" applyBorder="1" applyFont="1" applyNumberFormat="1" applyFill="1" applyProtection="1">
      <protection hidden="1"/>
    </xf>
    <xf numFmtId="166" fontId="2" fillId="21" borderId="12" xfId="0" applyBorder="1" applyFont="1" applyNumberFormat="1" applyFill="1" applyProtection="1">
      <protection hidden="1"/>
    </xf>
    <xf numFmtId="8" fontId="2" fillId="23" borderId="12" xfId="0" applyAlignment="1" applyBorder="1" applyFont="1" applyNumberFormat="1" applyFill="1" applyProtection="1">
      <alignment horizontal="right"/>
      <protection hidden="1"/>
    </xf>
    <xf numFmtId="0" fontId="35" fillId="0" borderId="0" xfId="0" applyFont="1"/>
    <xf numFmtId="1" fontId="35" fillId="0" borderId="0" xfId="0" applyFont="1" applyNumberFormat="1"/>
    <xf numFmtId="0" fontId="30" fillId="0" borderId="0" xfId="0" applyFont="1"/>
    <xf numFmtId="0" fontId="30" fillId="20" borderId="21" xfId="0" applyBorder="1" applyFont="1" applyFill="1"/>
    <xf numFmtId="0" fontId="30" fillId="20" borderId="16" xfId="0" applyBorder="1" applyFont="1" applyFill="1"/>
    <xf numFmtId="1" fontId="2" fillId="0" borderId="22" xfId="0" applyBorder="1" applyFont="1" applyNumberFormat="1"/>
    <xf numFmtId="1" fontId="35" fillId="0" borderId="22" xfId="0" applyAlignment="1" applyBorder="1" applyFont="1" applyNumberFormat="1">
      <alignment horizontal="left"/>
    </xf>
    <xf numFmtId="0" fontId="2" fillId="23" borderId="18" xfId="0" applyBorder="1" applyFont="1" applyFill="1"/>
    <xf numFmtId="1" fontId="35" fillId="0" borderId="23" xfId="0" applyAlignment="1" applyBorder="1" applyFont="1" applyNumberFormat="1">
      <alignment horizontal="left"/>
    </xf>
    <xf numFmtId="0" fontId="2" fillId="23" borderId="24" xfId="0" applyBorder="1" applyFont="1" applyFill="1"/>
    <xf numFmtId="1" fontId="2" fillId="9" borderId="0" xfId="0" applyFont="1" applyNumberFormat="1" applyFill="1"/>
    <xf numFmtId="0" fontId="2" fillId="0" borderId="4" xfId="0" applyAlignment="1" applyBorder="1" applyFont="1">
      <alignment wrapText="1"/>
    </xf>
    <xf numFmtId="0" fontId="2" fillId="0" borderId="0" xfId="0" applyAlignment="1" applyFont="1">
      <alignment wrapText="1"/>
    </xf>
    <xf numFmtId="0" fontId="2" fillId="0" borderId="0" xfId="0" applyAlignment="1" applyFont="1">
      <alignment horizontal="center"/>
    </xf>
    <xf numFmtId="0" fontId="2" fillId="0" borderId="0" xfId="0" applyAlignment="1" applyFont="1" applyProtection="1">
      <alignment horizontal="center"/>
      <protection hidden="1"/>
    </xf>
    <xf numFmtId="165" fontId="2" fillId="0" borderId="0" xfId="0" applyAlignment="1" applyFont="1" applyNumberFormat="1" applyProtection="1">
      <alignment horizontal="right"/>
      <protection locked="0"/>
    </xf>
    <xf numFmtId="49" fontId="2" fillId="0" borderId="0" xfId="0" applyAlignment="1" applyFont="1" applyNumberFormat="1" applyProtection="1">
      <alignment horizontal="right" vertical="center"/>
      <protection locked="0"/>
    </xf>
    <xf numFmtId="0" fontId="30" fillId="0" borderId="0" xfId="0" applyFont="1" applyProtection="1">
      <protection hidden="1"/>
    </xf>
    <xf numFmtId="165" fontId="33" fillId="0" borderId="0" xfId="0" applyFont="1" applyNumberFormat="1"/>
    <xf numFmtId="165" fontId="34" fillId="0" borderId="0" xfId="0" applyFont="1" applyNumberFormat="1"/>
    <xf numFmtId="0" fontId="2" fillId="0" borderId="0" xfId="0" applyAlignment="1" applyFont="1" applyProtection="1">
      <alignment vertical="top" wrapText="1"/>
      <protection locked="0"/>
    </xf>
    <xf numFmtId="0" fontId="33" fillId="0" borderId="0" xfId="0" applyFont="1" applyProtection="1">
      <protection hidden="1"/>
    </xf>
    <xf numFmtId="0" fontId="36" fillId="0" borderId="0" xfId="2" applyBorder="1" applyFont="1"/>
    <xf numFmtId="165" fontId="34" fillId="0" borderId="7" xfId="0" applyBorder="1" applyFont="1" applyNumberFormat="1"/>
    <xf numFmtId="165" fontId="34" fillId="0" borderId="4" xfId="0" applyBorder="1" applyFont="1" applyNumberFormat="1"/>
    <xf numFmtId="0" fontId="27" fillId="16" borderId="0" xfId="0" applyAlignment="1" applyFont="1" applyFill="1">
      <alignment horizontal="center"/>
    </xf>
    <xf numFmtId="0" fontId="27" fillId="17" borderId="0" xfId="0" applyAlignment="1" applyFont="1" applyFill="1">
      <alignment horizontal="center"/>
    </xf>
    <xf numFmtId="0" fontId="26" fillId="18" borderId="0" xfId="0" applyAlignment="1" applyFont="1" applyFill="1">
      <alignment horizontal="center"/>
    </xf>
    <xf numFmtId="0" fontId="27" fillId="19" borderId="18" xfId="0" applyAlignment="1" applyBorder="1" applyFont="1" applyFill="1">
      <alignment horizontal="center"/>
    </xf>
    <xf numFmtId="0" fontId="27" fillId="16" borderId="25" xfId="0" applyAlignment="1" applyBorder="1" applyFont="1" applyFill="1">
      <alignment horizontal="center"/>
    </xf>
    <xf numFmtId="0" fontId="27" fillId="17" borderId="25" xfId="0" applyAlignment="1" applyBorder="1" applyFont="1" applyFill="1">
      <alignment horizontal="center"/>
    </xf>
    <xf numFmtId="0" fontId="27" fillId="18" borderId="25" xfId="0" applyAlignment="1" applyBorder="1" applyFont="1" applyFill="1">
      <alignment horizontal="center"/>
    </xf>
    <xf numFmtId="0" fontId="27" fillId="19" borderId="26" xfId="0" applyAlignment="1" applyBorder="1" applyFont="1" applyFill="1">
      <alignment horizontal="center"/>
    </xf>
    <xf numFmtId="0" fontId="27" fillId="18" borderId="0" xfId="0" applyAlignment="1" applyFont="1" applyFill="1">
      <alignment horizontal="center"/>
    </xf>
    <xf numFmtId="0" fontId="26" fillId="19" borderId="18" xfId="0" applyAlignment="1" applyBorder="1" applyFont="1" applyFill="1">
      <alignment horizontal="center"/>
    </xf>
    <xf numFmtId="0" fontId="26" fillId="16" borderId="25" xfId="0" applyAlignment="1" applyBorder="1" applyFont="1" applyFill="1">
      <alignment horizontal="center"/>
    </xf>
    <xf numFmtId="0" fontId="26" fillId="19" borderId="26" xfId="0" applyAlignment="1" applyBorder="1" applyFont="1" applyFill="1">
      <alignment horizontal="center"/>
    </xf>
    <xf numFmtId="0" fontId="26" fillId="17" borderId="25" xfId="0" applyAlignment="1" applyBorder="1" applyFont="1" applyFill="1">
      <alignment horizontal="center"/>
    </xf>
    <xf numFmtId="0" fontId="26" fillId="18" borderId="25" xfId="0" applyAlignment="1" applyBorder="1" applyFont="1" applyFill="1">
      <alignment horizontal="center"/>
    </xf>
    <xf numFmtId="0" fontId="1" fillId="15" borderId="15" xfId="0" applyAlignment="1" applyBorder="1" applyFont="1" applyFill="1">
      <alignment horizontal="center" vertical="center"/>
    </xf>
    <xf numFmtId="0" fontId="1" fillId="15" borderId="27" xfId="0" applyAlignment="1" applyBorder="1" applyFont="1" applyFill="1">
      <alignment horizontal="center" vertical="center"/>
    </xf>
    <xf numFmtId="0" fontId="2" fillId="0" borderId="0" xfId="0" applyAlignment="1" applyFont="1">
      <alignment horizontal="right"/>
    </xf>
    <xf numFmtId="165" fontId="2" fillId="22" borderId="28" xfId="0" applyAlignment="1" applyBorder="1" applyFont="1" applyNumberFormat="1" applyFill="1" applyProtection="1">
      <alignment horizontal="right"/>
      <protection locked="0"/>
    </xf>
    <xf numFmtId="0" fontId="2" fillId="9" borderId="12" xfId="0" applyAlignment="1" applyBorder="1" applyFont="1" applyFill="1" applyProtection="1">
      <alignment horizontal="right"/>
      <protection hidden="1"/>
    </xf>
    <xf numFmtId="1" fontId="2" fillId="23" borderId="12" xfId="0" applyAlignment="1" applyBorder="1" applyFont="1" applyNumberFormat="1" applyFill="1" applyProtection="1">
      <alignment horizontal="right"/>
      <protection hidden="1"/>
    </xf>
    <xf numFmtId="0" fontId="32" fillId="0" borderId="0" xfId="0" applyAlignment="1" applyFont="1">
      <alignment horizontal="right"/>
    </xf>
    <xf numFmtId="164" fontId="2" fillId="22" borderId="8" xfId="0" applyAlignment="1" applyBorder="1" applyFont="1" applyNumberFormat="1" applyFill="1" applyProtection="1">
      <alignment horizontal="right"/>
      <protection locked="0"/>
    </xf>
    <xf numFmtId="0" fontId="37" fillId="0" borderId="0" xfId="0" applyFont="1"/>
    <xf numFmtId="0" fontId="38" fillId="0" borderId="4" xfId="0" applyAlignment="1" applyBorder="1" applyFont="1" applyProtection="1">
      <alignment horizontal="center"/>
      <protection hidden="1"/>
    </xf>
    <xf numFmtId="0" fontId="2" fillId="22" borderId="8" xfId="0" applyAlignment="1" applyBorder="1" applyFont="1" applyFill="1" applyProtection="1">
      <alignment horizontal="right"/>
      <protection hidden="1" locked="0"/>
    </xf>
    <xf numFmtId="0" fontId="0" fillId="0" borderId="0" xfId="0" applyAlignment="1">
      <alignment vertical="top"/>
    </xf>
    <xf numFmtId="0" fontId="40" fillId="24" borderId="0" xfId="0" applyFont="1" applyFill="1"/>
    <xf numFmtId="0" fontId="40" fillId="0" borderId="0" xfId="0" applyFont="1"/>
    <xf numFmtId="2" fontId="0" fillId="0" borderId="0" xfId="0" applyNumberFormat="1"/>
    <xf numFmtId="2" fontId="17" fillId="0" borderId="0" xfId="0" applyFont="1" applyNumberFormat="1"/>
    <xf numFmtId="2" fontId="40" fillId="0" borderId="0" xfId="0" applyFont="1" applyNumberFormat="1"/>
    <xf numFmtId="2" fontId="40" fillId="24" borderId="0" xfId="0" applyFont="1" applyNumberFormat="1" applyFill="1"/>
    <xf numFmtId="0" fontId="39" fillId="25" borderId="0" xfId="0" applyAlignment="1" applyFont="1" applyFill="1">
      <alignment vertical="top" wrapText="1"/>
    </xf>
    <xf numFmtId="6" fontId="0" fillId="17" borderId="0" xfId="0" applyAlignment="1" applyNumberFormat="1" applyFill="1">
      <alignment horizontal="center" vertical="center"/>
    </xf>
    <xf numFmtId="0" fontId="0" fillId="17" borderId="11" xfId="0" applyAlignment="1" applyBorder="1" applyFill="1">
      <alignment horizontal="center" vertical="center"/>
    </xf>
    <xf numFmtId="6" fontId="0" fillId="18" borderId="0" xfId="0" applyAlignment="1" applyNumberFormat="1" applyFill="1">
      <alignment horizontal="center" vertical="center"/>
    </xf>
    <xf numFmtId="0" fontId="0" fillId="18" borderId="11" xfId="0" applyAlignment="1" applyBorder="1" applyFill="1">
      <alignment horizontal="center" vertical="center"/>
    </xf>
    <xf numFmtId="6" fontId="0" fillId="19" borderId="18" xfId="0" applyAlignment="1" applyBorder="1" applyNumberFormat="1" applyFill="1">
      <alignment horizontal="center" vertical="center"/>
    </xf>
    <xf numFmtId="0" fontId="0" fillId="19" borderId="24" xfId="0" applyAlignment="1" applyBorder="1" applyFill="1">
      <alignment horizontal="center" vertical="center"/>
    </xf>
    <xf numFmtId="0" fontId="1" fillId="15" borderId="29" xfId="0" applyAlignment="1" applyBorder="1" applyFont="1" applyFill="1">
      <alignment horizontal="center" vertical="center"/>
    </xf>
    <xf numFmtId="0" fontId="1" fillId="15" borderId="23" xfId="0" applyAlignment="1" applyBorder="1" applyFont="1" applyFill="1">
      <alignment horizontal="center" vertical="center"/>
    </xf>
    <xf numFmtId="0" fontId="1" fillId="15" borderId="30" xfId="0" applyAlignment="1" applyBorder="1" applyFont="1" applyFill="1">
      <alignment horizontal="center" vertical="center"/>
    </xf>
    <xf numFmtId="0" fontId="0" fillId="15" borderId="11" xfId="0" applyAlignment="1" applyBorder="1" applyFill="1">
      <alignment horizontal="center"/>
    </xf>
    <xf numFmtId="6" fontId="0" fillId="16" borderId="0" xfId="0" applyAlignment="1" applyNumberFormat="1" applyFill="1">
      <alignment horizontal="center" vertical="center"/>
    </xf>
    <xf numFmtId="0" fontId="0" fillId="16" borderId="11" xfId="0" applyAlignment="1" applyBorder="1" applyFill="1">
      <alignment horizontal="center" vertical="center"/>
    </xf>
    <xf numFmtId="165" fontId="2" fillId="21" borderId="31" xfId="0" applyAlignment="1" applyBorder="1" applyFont="1" applyNumberFormat="1" applyFill="1" applyProtection="1">
      <alignment horizontal="center"/>
      <protection hidden="1"/>
    </xf>
    <xf numFmtId="165" fontId="2" fillId="21" borderId="32" xfId="0" applyAlignment="1" applyBorder="1" applyFont="1" applyNumberFormat="1" applyFill="1" applyProtection="1">
      <alignment horizontal="center"/>
      <protection hidden="1"/>
    </xf>
    <xf numFmtId="4" fontId="2" fillId="21" borderId="31" xfId="0" applyAlignment="1" applyBorder="1" applyFont="1" applyNumberFormat="1" applyFill="1" applyProtection="1">
      <alignment horizontal="center"/>
      <protection hidden="1"/>
    </xf>
    <xf numFmtId="4" fontId="2" fillId="21" borderId="32" xfId="0" applyAlignment="1" applyBorder="1" applyFont="1" applyNumberFormat="1" applyFill="1" applyProtection="1">
      <alignment horizontal="center"/>
      <protection hidden="1"/>
    </xf>
    <xf numFmtId="0" fontId="2" fillId="22" borderId="31" xfId="0" applyAlignment="1" applyBorder="1" applyFont="1" applyFill="1" applyProtection="1">
      <alignment horizontal="center"/>
      <protection locked="0"/>
    </xf>
    <xf numFmtId="0" fontId="2" fillId="22" borderId="32" xfId="0" applyAlignment="1" applyBorder="1" applyFont="1" applyFill="1" applyProtection="1">
      <alignment horizontal="center"/>
      <protection locked="0"/>
    </xf>
    <xf numFmtId="0" fontId="2" fillId="0" borderId="4" xfId="0" applyAlignment="1" applyBorder="1" applyFont="1">
      <alignment horizontal="left" wrapText="1"/>
    </xf>
    <xf numFmtId="0" fontId="2" fillId="0" borderId="0" xfId="0" applyAlignment="1" applyFont="1">
      <alignment horizontal="left" wrapText="1"/>
    </xf>
    <xf numFmtId="0" fontId="2" fillId="22" borderId="6" xfId="0" applyAlignment="1" applyBorder="1" applyFont="1" applyFill="1" applyProtection="1">
      <alignment horizontal="right"/>
      <protection locked="0"/>
    </xf>
    <xf numFmtId="0" fontId="2" fillId="22" borderId="20" xfId="0" applyAlignment="1" applyBorder="1" applyFont="1" applyFill="1" applyProtection="1">
      <alignment horizontal="right"/>
      <protection locked="0"/>
    </xf>
    <xf numFmtId="0" fontId="2" fillId="22" borderId="1" xfId="0" applyAlignment="1" applyBorder="1" applyFont="1" applyFill="1" applyProtection="1">
      <alignment horizontal="center" vertical="top" wrapText="1"/>
      <protection locked="0"/>
    </xf>
    <xf numFmtId="0" fontId="2" fillId="22" borderId="2" xfId="0" applyAlignment="1" applyBorder="1" applyFont="1" applyFill="1" applyProtection="1">
      <alignment horizontal="center" vertical="top" wrapText="1"/>
      <protection locked="0"/>
    </xf>
    <xf numFmtId="0" fontId="2" fillId="22" borderId="3" xfId="0" applyAlignment="1" applyBorder="1" applyFont="1" applyFill="1" applyProtection="1">
      <alignment horizontal="center" vertical="top" wrapText="1"/>
      <protection locked="0"/>
    </xf>
    <xf numFmtId="0" fontId="2" fillId="22" borderId="4" xfId="0" applyAlignment="1" applyBorder="1" applyFont="1" applyFill="1" applyProtection="1">
      <alignment horizontal="center" vertical="top" wrapText="1"/>
      <protection locked="0"/>
    </xf>
    <xf numFmtId="0" fontId="2" fillId="22" borderId="0" xfId="0" applyAlignment="1" applyFont="1" applyFill="1" applyProtection="1">
      <alignment horizontal="center" vertical="top" wrapText="1"/>
      <protection locked="0"/>
    </xf>
    <xf numFmtId="0" fontId="2" fillId="22" borderId="5" xfId="0" applyAlignment="1" applyBorder="1" applyFont="1" applyFill="1" applyProtection="1">
      <alignment horizontal="center" vertical="top" wrapText="1"/>
      <protection locked="0"/>
    </xf>
    <xf numFmtId="0" fontId="2" fillId="22" borderId="7" xfId="0" applyAlignment="1" applyBorder="1" applyFont="1" applyFill="1" applyProtection="1">
      <alignment horizontal="center" vertical="top" wrapText="1"/>
      <protection locked="0"/>
    </xf>
    <xf numFmtId="0" fontId="2" fillId="22" borderId="9" xfId="0" applyAlignment="1" applyBorder="1" applyFont="1" applyFill="1" applyProtection="1">
      <alignment horizontal="center" vertical="top" wrapText="1"/>
      <protection locked="0"/>
    </xf>
    <xf numFmtId="0" fontId="2" fillId="22" borderId="10" xfId="0" applyAlignment="1" applyBorder="1" applyFont="1" applyFill="1" applyProtection="1">
      <alignment horizontal="center" vertical="top" wrapText="1"/>
      <protection locked="0"/>
    </xf>
    <xf numFmtId="165" fontId="2" fillId="22" borderId="6" xfId="0" applyAlignment="1" applyBorder="1" applyFont="1" applyNumberFormat="1" applyFill="1" applyProtection="1">
      <alignment horizontal="right" vertical="top" wrapText="1"/>
      <protection locked="0"/>
    </xf>
    <xf numFmtId="165" fontId="2" fillId="22" borderId="20" xfId="0" applyAlignment="1" applyBorder="1" applyFont="1" applyNumberFormat="1" applyFill="1" applyProtection="1">
      <alignment horizontal="right" vertical="top" wrapText="1"/>
      <protection locked="0"/>
    </xf>
    <xf numFmtId="165" fontId="2" fillId="22" borderId="31" xfId="0" applyAlignment="1" applyBorder="1" applyFont="1" applyNumberFormat="1" applyFill="1" applyProtection="1">
      <alignment horizontal="center"/>
      <protection locked="0"/>
    </xf>
    <xf numFmtId="165" fontId="2" fillId="22" borderId="32" xfId="0" applyAlignment="1" applyBorder="1" applyFont="1" applyNumberFormat="1" applyFill="1" applyProtection="1">
      <alignment horizontal="center"/>
      <protection locked="0"/>
    </xf>
    <xf numFmtId="165" fontId="5" fillId="5" borderId="31" xfId="0" applyAlignment="1" applyBorder="1" applyFont="1" applyNumberFormat="1" applyFill="1" applyProtection="1">
      <alignment horizontal="center"/>
      <protection hidden="1"/>
    </xf>
    <xf numFmtId="0" fontId="5" fillId="5" borderId="32" xfId="0" applyAlignment="1" applyBorder="1" applyFont="1" applyFill="1" applyProtection="1">
      <alignment horizontal="center"/>
      <protection hidden="1"/>
    </xf>
    <xf numFmtId="0" fontId="5" fillId="0" borderId="4" xfId="0" applyAlignment="1" applyBorder="1" applyFont="1" applyProtection="1">
      <alignment horizontal="center"/>
      <protection hidden="1"/>
    </xf>
    <xf numFmtId="0" fontId="5" fillId="7" borderId="31" xfId="0" applyAlignment="1" applyBorder="1" applyFont="1" applyFill="1" applyProtection="1">
      <alignment horizontal="center"/>
      <protection locked="0"/>
    </xf>
    <xf numFmtId="0" fontId="5" fillId="7" borderId="32" xfId="0" applyAlignment="1" applyBorder="1" applyFont="1" applyFill="1" applyProtection="1">
      <alignment horizontal="center"/>
      <protection locked="0"/>
    </xf>
    <xf numFmtId="165" fontId="0" fillId="7" borderId="29" xfId="0" applyAlignment="1" applyBorder="1" applyNumberFormat="1" applyFill="1" applyProtection="1">
      <alignment horizontal="left" vertical="top" wrapText="1"/>
      <protection locked="0"/>
    </xf>
    <xf numFmtId="165" fontId="0" fillId="7" borderId="30" xfId="0" applyAlignment="1" applyBorder="1" applyNumberFormat="1" applyFill="1" applyProtection="1">
      <alignment horizontal="left" vertical="top" wrapText="1"/>
      <protection locked="0"/>
    </xf>
    <xf numFmtId="0" fontId="3" fillId="5" borderId="31" xfId="0" applyAlignment="1" applyBorder="1" applyFont="1" applyFill="1" applyProtection="1">
      <alignment horizontal="center"/>
      <protection hidden="1"/>
    </xf>
    <xf numFmtId="0" fontId="3" fillId="5" borderId="32" xfId="0" applyAlignment="1" applyBorder="1" applyFont="1" applyFill="1" applyProtection="1">
      <alignment horizontal="center"/>
      <protection hidden="1"/>
    </xf>
    <xf numFmtId="0" fontId="17" fillId="7" borderId="21" xfId="0" applyAlignment="1" applyBorder="1" applyFont="1" applyFill="1">
      <alignment horizontal="left" vertical="top" wrapText="1"/>
    </xf>
    <xf numFmtId="0" fontId="17" fillId="7" borderId="15" xfId="0" applyAlignment="1" applyBorder="1" applyFont="1" applyFill="1">
      <alignment horizontal="left" vertical="top" wrapText="1"/>
    </xf>
    <xf numFmtId="0" fontId="17" fillId="7" borderId="16" xfId="0" applyAlignment="1" applyBorder="1" applyFont="1" applyFill="1">
      <alignment horizontal="left" vertical="top" wrapText="1"/>
    </xf>
    <xf numFmtId="0" fontId="17" fillId="7" borderId="22" xfId="0" applyAlignment="1" applyBorder="1" applyFont="1" applyFill="1">
      <alignment horizontal="left" vertical="top" wrapText="1"/>
    </xf>
    <xf numFmtId="0" fontId="17" fillId="7" borderId="0" xfId="0" applyAlignment="1" applyFont="1" applyFill="1">
      <alignment horizontal="left" vertical="top" wrapText="1"/>
    </xf>
    <xf numFmtId="0" fontId="17" fillId="7" borderId="18" xfId="0" applyAlignment="1" applyBorder="1" applyFont="1" applyFill="1">
      <alignment horizontal="left" vertical="top" wrapText="1"/>
    </xf>
    <xf numFmtId="0" fontId="17" fillId="7" borderId="23" xfId="0" applyAlignment="1" applyBorder="1" applyFont="1" applyFill="1">
      <alignment horizontal="left" vertical="top" wrapText="1"/>
    </xf>
    <xf numFmtId="0" fontId="17" fillId="7" borderId="11" xfId="0" applyAlignment="1" applyBorder="1" applyFont="1" applyFill="1">
      <alignment horizontal="left" vertical="top" wrapText="1"/>
    </xf>
    <xf numFmtId="0" fontId="17" fillId="7" borderId="24" xfId="0" applyAlignment="1" applyBorder="1" applyFont="1" applyFill="1">
      <alignment horizontal="left" vertical="top" wrapText="1"/>
    </xf>
    <xf numFmtId="0" fontId="0" fillId="0" borderId="0" xfId="0" applyAlignment="1">
      <alignment horizontal="left" wrapText="1"/>
    </xf>
    <xf numFmtId="0" fontId="0" fillId="0" borderId="0" xfId="0" applyAlignment="1">
      <alignment horizontal="center" vertical="top"/>
    </xf>
    <xf numFmtId="0" fontId="0" fillId="0" borderId="0" xfId="0" applyAlignment="1">
      <alignment horizontal="center" vertical="top" wrapText="1"/>
    </xf>
    <xf numFmtId="0" fontId="25" fillId="0" borderId="0" xfId="0" applyAlignment="1" applyFont="1">
      <alignment horizontal="center" wrapText="1"/>
    </xf>
    <xf numFmtId="0" fontId="5" fillId="2" borderId="31" xfId="0" applyAlignment="1" applyBorder="1" applyFont="1" applyFill="1" applyProtection="1">
      <alignment horizontal="center"/>
      <protection locked="0"/>
    </xf>
    <xf numFmtId="0" fontId="5" fillId="2" borderId="32" xfId="0" applyAlignment="1" applyBorder="1" applyFont="1" applyFill="1" applyProtection="1">
      <alignment horizontal="center"/>
      <protection locked="0"/>
    </xf>
    <xf numFmtId="0" fontId="3" fillId="3" borderId="31" xfId="0" applyAlignment="1" applyBorder="1" applyFont="1" applyFill="1">
      <alignment horizontal="center"/>
    </xf>
    <xf numFmtId="0" fontId="3" fillId="3" borderId="32" xfId="0" applyAlignment="1" applyBorder="1" applyFont="1" applyFill="1">
      <alignment horizontal="center"/>
    </xf>
  </cellXfs>
  <cellStyles count="3">
    <cellStyle name="%" xfId="1"/>
    <cellStyle name="Hyperlink" xfId="2" builtinId="8"/>
    <cellStyle name="Normal" xfId="0" builtinId="0"/>
  </cellStyles>
  <dxfs>
    <dxf>
      <font>
        <color theme="0"/>
      </font>
    </dxf>
    <dxf>
      <font>
        <color rgb="FFFFFF99"/>
      </font>
    </dxf>
    <dxf>
      <font>
        <color rgb="FFFFFF99"/>
      </font>
    </dxf>
    <dxf>
      <font>
        <color rgb="FFFFFF99"/>
      </font>
    </dxf>
    <dxf>
      <font>
        <color rgb="FFFFFF99"/>
      </font>
    </dxf>
    <dxf>
      <fill>
        <patternFill>
          <bgColor rgb="FFFF0000"/>
        </patternFill>
      </fill>
    </dxf>
    <dxf>
      <fill>
        <patternFill>
          <bgColor rgb="FF00B05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dxf>
    <dxf>
      <font>
        <color theme="0"/>
      </font>
    </dxf>
    <dxf>
      <font>
        <b/>
        <i val="0"/>
        <color theme="4" tint="0.59996337778862885"/>
      </font>
      <fill>
        <patternFill>
          <bgColor theme="4" tint="0.59996337778862885"/>
        </patternFill>
      </fill>
    </dxf>
    <dxf>
      <font>
        <color theme="4" tint="0.59996337778862885"/>
      </font>
    </dxf>
    <dxf>
      <fill>
        <patternFill>
          <bgColor rgb="FFFF0000"/>
        </patternFill>
      </fill>
    </dxf>
    <dxf>
      <fill>
        <patternFill>
          <bgColor rgb="FFFF0000"/>
        </patternFill>
      </fill>
    </dxf>
    <dxf>
      <font>
        <b/>
        <i val="0"/>
        <color rgb="FF009900"/>
      </font>
    </dxf>
    <dxf>
      <font>
        <b/>
        <i val="0"/>
        <color rgb="FF009900"/>
      </font>
    </dxf>
    <dxf>
      <font>
        <b/>
        <i val="0"/>
        <color rgb="FF009900"/>
      </font>
    </dxf>
    <dxf>
      <fill>
        <patternFill>
          <bgColor rgb="FFFF0000"/>
        </patternFill>
      </fill>
    </dxf>
    <dxf>
      <font>
        <b/>
        <i val="0"/>
        <color rgb="FFFF0000"/>
      </font>
    </dxf>
    <dxf>
      <fill>
        <patternFill>
          <bgColor theme="0" tint="-0.34998626667073579"/>
        </patternFill>
      </fill>
    </dxf>
    <dxf>
      <fill>
        <patternFill>
          <bgColor rgb="FFFF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font>
    </dxf>
    <dxf>
      <font>
        <color theme="0"/>
      </font>
    </dxf>
    <dxf>
      <fill>
        <patternFill>
          <bgColor theme="7" tint="0.39994506668294322"/>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border>
    </dxf>
    <dxf>
      <fill>
        <patternFill>
          <bgColor theme="7" tint="0.39994506668294322"/>
        </patternFill>
      </fill>
      <border>
        <left style="thin">
          <color auto="1"/>
        </left>
        <right style="thin">
          <color auto="1"/>
        </right>
        <top style="thin">
          <color auto="1"/>
        </top>
        <bottom style="thin">
          <color auto="1"/>
        </bottom>
        <vertical/>
        <horizontal/>
      </border>
    </dxf>
    <dxf>
      <font>
        <color theme="0" tint="-0.34998626667073579"/>
      </font>
      <fill>
        <patternFill>
          <bgColor theme="0" tint="-0.34998626667073579"/>
        </patternFill>
      </fill>
    </dxf>
    <dxf>
      <fill>
        <patternFill>
          <bgColor theme="0"/>
        </patternFill>
      </fill>
      <border>
        <left/>
        <right/>
        <top style="thin">
          <color auto="1"/>
        </top>
        <bottom/>
        <vertical/>
        <horizontal/>
      </border>
    </dxf>
    <dxf>
      <font>
        <b/>
        <i val="0"/>
        <color rgb="FFFF0000"/>
      </font>
    </dxf>
    <dxf>
      <font>
        <color auto="1"/>
      </font>
    </dxf>
    <dxf>
      <font>
        <color theme="0"/>
      </font>
    </dxf>
    <dxf>
      <font>
        <color theme="0"/>
      </font>
    </dxf>
    <dxf>
      <font>
        <color theme="0"/>
      </font>
    </dxf>
    <dxf>
      <font>
        <color theme="0" tint="-0.24994659260841701"/>
      </font>
      <fill>
        <patternFill>
          <bgColor theme="0" tint="-0.24994659260841701"/>
        </patternFill>
      </fill>
    </dxf>
    <dxf>
      <font>
        <color rgb="FF00A0E2"/>
      </font>
    </dxf>
    <dxf>
      <font>
        <color theme="4" tint="0.59996337778862885"/>
      </font>
      <fill>
        <patternFill>
          <bgColor theme="0" tint="-0.24994659260841701"/>
        </patternFill>
      </fill>
    </dxf>
    <dxf>
      <fill>
        <patternFill>
          <bgColor theme="0" tint="-0.24994659260841701"/>
        </patternFill>
      </fill>
    </dxf>
    <dxf>
      <fill>
        <patternFill>
          <bgColor theme="0" tint="-0.24994659260841701"/>
        </patternFill>
      </fill>
    </dxf>
    <dxf>
      <font>
        <color theme="0" tint="-4.9989318521683403E-2"/>
      </font>
      <fill>
        <patternFill patternType="none">
          <bgColor auto="1"/>
        </patternFill>
      </fill>
      <border>
        <left/>
        <right/>
        <top/>
        <bottom/>
        <vertical/>
        <horizontal/>
      </border>
    </dxf>
    <dxf>
      <font>
        <color theme="0" tint="-4.9989318521683403E-2"/>
      </font>
      <fill>
        <patternFill patternType="none">
          <bgColor auto="1"/>
        </patternFill>
      </fill>
      <border>
        <left/>
        <right/>
        <top/>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vertical/>
        <horizontal/>
      </border>
    </dxf>
    <dxf>
      <font>
        <b/>
        <i val="0"/>
        <color rgb="FF009900"/>
      </font>
    </dxf>
    <dxf>
      <font>
        <color theme="0"/>
      </font>
    </dxf>
    <dxf>
      <font>
        <b/>
        <i val="0"/>
        <color rgb="FFFF0000"/>
      </font>
    </dxf>
    <dxf>
      <font>
        <color theme="2" tint="-0.749961851863155"/>
      </font>
      <fill>
        <patternFill>
          <bgColor rgb="FF333333"/>
        </patternFill>
      </fill>
    </dxf>
    <dxf>
      <font>
        <color theme="2" tint="-0.749961851863155"/>
      </font>
      <fill>
        <patternFill>
          <bgColor rgb="FF333333"/>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0000"/>
        </patternFill>
      </fill>
    </dxf>
    <dxf>
      <fill>
        <patternFill>
          <bgColor theme="0" tint="-0.24994659260841701"/>
        </patternFill>
      </fill>
    </dxf>
    <dxf>
      <fill>
        <patternFill>
          <bgColor rgb="FFFF0000"/>
        </patternFill>
      </fill>
      <border>
        <left style="thin">
          <color auto="1"/>
        </left>
        <right style="thin">
          <color auto="1"/>
        </right>
        <top style="thin">
          <color auto="1"/>
        </top>
        <bottom style="thin">
          <color auto="1"/>
        </bottom>
      </border>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tint="-0.34998626667073579"/>
      </font>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24994659260841701"/>
        </patternFill>
      </fill>
    </dxf>
    <dxf>
      <font>
        <color auto="1"/>
      </font>
      <fill>
        <patternFill patternType="solid">
          <bgColor theme="0" tint="-0.24994659260841701"/>
        </patternFill>
      </fill>
      <border>
        <left style="thin">
          <color auto="1"/>
        </left>
        <right style="thin">
          <color auto="1"/>
        </right>
        <top style="thin">
          <color auto="1"/>
        </top>
        <bottom style="thin">
          <color auto="1"/>
        </bottom>
        <vertical/>
        <horizontal/>
      </border>
    </dxf>
    <dxf>
      <font>
        <b/>
        <i val="0"/>
        <color rgb="FFFF0000"/>
      </font>
      <fill>
        <patternFill>
          <bgColor theme="0" tint="-0.24994659260841701"/>
        </patternFill>
      </fill>
    </dxf>
    <dxf>
      <fill>
        <patternFill>
          <bgColor rgb="FF00A0E2"/>
        </patternFill>
      </fill>
    </dxf>
    <dxf>
      <fill>
        <patternFill patternType="none">
          <bgColor auto="1"/>
        </patternFill>
      </fill>
    </dxf>
    <dxf>
      <font>
        <b val="0"/>
        <i val="0"/>
        <color auto="1"/>
      </font>
    </dxf>
    <dxf>
      <font>
        <color auto="1"/>
      </font>
    </dxf>
    <dxf>
      <font>
        <color theme="0"/>
      </font>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0" formatCode="Genera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0" formatCode="General"/>
    </dxf>
    <dxf>
      <numFmt numFmtId="0" formatCode="Genera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font>
        <strike val="0"/>
        <outline val="0"/>
        <shadow val="0"/>
        <u val="none"/>
        <vertAlign val="baseline"/>
        <sz val="11"/>
        <color auto="1"/>
        <name val="Calibri"/>
        <family val="2"/>
        <scheme val="minor"/>
      </font>
      <numFmt numFmtId="0" formatCode="General"/>
      <fill>
        <patternFill patternType="solid">
          <fgColor indexed="64"/>
          <bgColor rgb="FF92D050"/>
        </patternFill>
      </fill>
    </dxf>
    <dxf>
      <numFmt numFmtId="167" formatCode="m/d/yy\ h:mm:ss"/>
    </dxf>
    <dxf>
      <numFmt numFmtId="0" formatCode="General"/>
    </dxf>
    <dxf>
      <numFmt numFmtId="0" formatCode="General"/>
    </dxf>
    <dxf>
      <numFmt numFmtId="167" formatCode="m/d/yy\ h:mm:ss"/>
    </dxf>
    <dxf>
      <numFmt numFmtId="167" formatCode="m/d/yy\ h:mm:ss"/>
    </dxf>
    <dxf>
      <numFmt numFmtId="0" formatCode="General"/>
    </dxf>
    <dxf>
      <alignment horizontal="general" vertical="bottom" textRotation="0" wrapText="1" indent="0" justifyLastLine="0" shrinkToFit="0" readingOrder="0"/>
    </dxf>
    <dxf>
      <font>
        <color theme="0"/>
      </font>
    </dxf>
    <dxf>
      <font>
        <color indexed="64"/>
      </font>
    </dxf>
    <dxf>
      <font>
        <color indexed="64"/>
      </font>
    </dxf>
    <dxf>
      <fill>
        <patternFill>
          <fgColor indexed="64"/>
          <bgColor indexed="65"/>
        </patternFill>
      </fill>
    </dxf>
    <dxf>
      <fill>
        <patternFill>
          <bgColor rgb="FF00A0E2"/>
        </patternFill>
      </fill>
    </dxf>
    <dxf>
      <font>
        <b/>
        <color rgb="FFFF0000"/>
      </font>
      <fill>
        <patternFill>
          <bgColor theme="0" tint="-0.249946592608417"/>
        </patternFill>
      </fill>
    </dxf>
    <dxf>
      <font>
        <color indexed="64"/>
      </font>
      <fill>
        <patternFill patternType="solid">
          <fgColor indexed="64"/>
          <bgColor theme="0" tint="-0.249946592608417"/>
        </patternFill>
      </fill>
      <border>
        <left style="thin">
          <color indexed="0"/>
        </left>
        <right style="thin">
          <color indexed="0"/>
        </right>
        <top style="thin">
          <color indexed="0"/>
        </top>
        <bottom style="thin">
          <color indexed="0"/>
        </bottom>
      </border>
    </dxf>
    <dxf>
      <font>
        <color indexed="64"/>
      </font>
      <fill>
        <patternFill>
          <bgColor theme="0" tint="-0.249946592608417"/>
        </patternFill>
      </fill>
    </dxf>
    <dxf>
      <fill>
        <patternFill>
          <bgColor theme="0" tint="-0.249946592608417"/>
        </patternFill>
      </fill>
    </dxf>
    <dxf>
      <fill>
        <patternFill>
          <bgColor theme="0" tint="-0.249946592608417"/>
        </patternFill>
      </fill>
    </dxf>
    <dxf>
      <fill>
        <patternFill>
          <bgColor theme="0" tint="-0.249946592608417"/>
        </patternFill>
      </fill>
    </dxf>
    <dxf>
      <fill>
        <patternFill>
          <bgColor theme="0" tint="-0.249946592608417"/>
        </patternFill>
      </fill>
    </dxf>
    <dxf>
      <font>
        <color theme="0" tint="-0.34998626667073579"/>
      </font>
      <fill>
        <patternFill>
          <bgColor theme="0" tint="-0.34998626667073579"/>
        </patternFill>
      </fill>
    </dxf>
    <dxf>
      <fill>
        <patternFill>
          <bgColor theme="0"/>
        </patternFill>
      </fill>
      <border>
        <left style="thin">
          <color theme="0" tint="-0.14996795556505021"/>
        </left>
        <right style="thin">
          <color theme="0" tint="-0.14996795556505021"/>
        </right>
        <top style="thin">
          <color theme="0" tint="-0.14996795556505021"/>
        </top>
        <bottom style="thin">
          <color theme="0" tint="-0.14996795556505021"/>
        </bottom>
      </border>
    </dxf>
    <dxf>
      <fill>
        <patternFill>
          <bgColor rgb="FFFF0000"/>
        </patternFill>
      </fill>
      <border>
        <left style="thin">
          <color indexed="0"/>
        </left>
        <right style="thin">
          <color indexed="0"/>
        </right>
        <top style="thin">
          <color indexed="0"/>
        </top>
        <bottom style="thin">
          <color indexed="0"/>
        </bottom>
      </border>
    </dxf>
    <dxf>
      <fill>
        <patternFill>
          <bgColor theme="0" tint="-0.249946592608417"/>
        </patternFill>
      </fill>
    </dxf>
    <dxf>
      <fill>
        <patternFill>
          <bgColor rgb="FFFF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2" tint="-0.749961851863155"/>
      </font>
      <fill>
        <patternFill>
          <bgColor rgb="FF333333"/>
        </patternFill>
      </fill>
    </dxf>
    <dxf>
      <font>
        <color theme="2" tint="-0.749961851863155"/>
      </font>
      <fill>
        <patternFill>
          <bgColor rgb="FF333333"/>
        </patternFill>
      </fill>
    </dxf>
    <dxf>
      <font>
        <b/>
        <color rgb="FFFF0000"/>
      </font>
    </dxf>
    <dxf>
      <font>
        <color theme="0"/>
      </font>
    </dxf>
    <dxf>
      <font>
        <b/>
        <color rgb="FF009900"/>
      </font>
    </dxf>
    <dxf>
      <font>
        <color theme="0"/>
      </font>
      <fill>
        <patternFill>
          <fgColor indexed="64"/>
          <bgColor indexed="65"/>
        </patternFill>
      </fill>
      <border>
        <left/>
        <right/>
        <top/>
        <bottom/>
      </border>
    </dxf>
    <dxf>
      <font>
        <color theme="0"/>
      </font>
      <fill>
        <patternFill>
          <fgColor indexed="64"/>
          <bgColor indexed="65"/>
        </patternFill>
      </fill>
      <border>
        <left/>
        <right/>
        <top/>
        <bottom/>
      </border>
    </dxf>
    <dxf>
      <font>
        <color theme="0" tint="-0.0499893185216834"/>
      </font>
      <fill>
        <patternFill>
          <fgColor indexed="64"/>
          <bgColor indexed="65"/>
        </patternFill>
      </fill>
      <border>
        <left/>
        <right/>
        <top/>
        <bottom/>
      </border>
    </dxf>
    <dxf>
      <font>
        <color theme="0" tint="-0.0499893185216834"/>
      </font>
      <fill>
        <patternFill>
          <fgColor indexed="64"/>
          <bgColor indexed="65"/>
        </patternFill>
      </fill>
      <border>
        <left/>
        <right/>
        <top/>
        <bottom/>
      </border>
    </dxf>
    <dxf>
      <fill>
        <patternFill>
          <bgColor theme="0" tint="-0.249946592608417"/>
        </patternFill>
      </fill>
    </dxf>
    <dxf>
      <fill>
        <patternFill>
          <bgColor theme="0" tint="-0.249946592608417"/>
        </patternFill>
      </fill>
    </dxf>
    <dxf>
      <font>
        <color theme="4" tint="0.59996337778862885"/>
      </font>
      <fill>
        <patternFill>
          <bgColor theme="0" tint="-0.249946592608417"/>
        </patternFill>
      </fill>
    </dxf>
    <dxf>
      <font>
        <color rgb="FF00A0E2"/>
      </font>
    </dxf>
    <dxf>
      <font>
        <color theme="0" tint="-0.249946592608417"/>
      </font>
      <fill>
        <patternFill>
          <bgColor theme="0" tint="-0.249946592608417"/>
        </patternFill>
      </fill>
    </dxf>
    <dxf>
      <font>
        <color theme="0"/>
      </font>
    </dxf>
    <dxf>
      <font>
        <color theme="0"/>
      </font>
    </dxf>
    <dxf>
      <font>
        <color theme="0"/>
      </font>
    </dxf>
    <dxf>
      <font>
        <color indexed="64"/>
      </font>
    </dxf>
    <dxf>
      <font>
        <b/>
        <color rgb="FFFF0000"/>
      </font>
    </dxf>
    <dxf>
      <fill>
        <patternFill>
          <bgColor theme="0"/>
        </patternFill>
      </fill>
      <border>
        <left/>
        <right/>
        <top style="thin">
          <color indexed="0"/>
        </top>
        <bottom/>
      </border>
    </dxf>
    <dxf>
      <font>
        <color theme="0" tint="-0.34998626667073579"/>
      </font>
      <fill>
        <patternFill>
          <bgColor theme="0" tint="-0.34998626667073579"/>
        </patternFill>
      </fill>
    </dxf>
    <dxf>
      <fill>
        <patternFill>
          <bgColor theme="7" tint="0.39994506668294322"/>
        </patternFill>
      </fill>
      <border>
        <left style="thin">
          <color indexed="0"/>
        </left>
        <right style="thin">
          <color indexed="0"/>
        </right>
        <top style="thin">
          <color indexed="0"/>
        </top>
        <bottom style="thin">
          <color indexed="0"/>
        </bottom>
      </border>
    </dxf>
    <dxf>
      <fill>
        <patternFill>
          <bgColor rgb="FFFF0000"/>
        </patternFill>
      </fill>
      <border>
        <left style="thin">
          <color indexed="0"/>
        </left>
        <right style="thin">
          <color indexed="0"/>
        </right>
        <top style="thin">
          <color indexed="0"/>
        </top>
        <bottom style="thin">
          <color indexed="0"/>
        </bottom>
      </border>
    </dxf>
    <dxf>
      <fill>
        <patternFill>
          <bgColor theme="7" tint="0.39994506668294322"/>
        </patternFill>
      </fill>
      <border>
        <left style="thin">
          <color indexed="0"/>
        </left>
        <right style="thin">
          <color indexed="0"/>
        </right>
        <top style="thin">
          <color indexed="0"/>
        </top>
        <bottom style="thin">
          <color indexed="0"/>
        </bottom>
      </border>
    </dxf>
    <dxf>
      <font>
        <color theme="0"/>
      </font>
    </dxf>
    <dxf>
      <font>
        <color theme="0"/>
      </font>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ill>
        <patternFill>
          <bgColor rgb="FFFF0000"/>
        </patternFill>
      </fill>
    </dxf>
    <dxf>
      <fill>
        <patternFill>
          <bgColor theme="0" tint="-0.34998626667073579"/>
        </patternFill>
      </fill>
    </dxf>
    <dxf>
      <font>
        <b/>
        <color rgb="FFFF0000"/>
      </font>
    </dxf>
    <dxf>
      <fill>
        <patternFill>
          <bgColor rgb="FFFF0000"/>
        </patternFill>
      </fill>
    </dxf>
    <dxf>
      <font>
        <b/>
        <color rgb="FF009900"/>
      </font>
    </dxf>
    <dxf>
      <font>
        <b/>
        <color rgb="FF009900"/>
      </font>
    </dxf>
    <dxf>
      <font>
        <b/>
        <color rgb="FF009900"/>
      </font>
    </dxf>
    <dxf>
      <fill>
        <patternFill>
          <bgColor rgb="FFFF0000"/>
        </patternFill>
      </fill>
    </dxf>
    <dxf>
      <fill>
        <patternFill>
          <bgColor rgb="FFFF0000"/>
        </patternFill>
      </fill>
    </dxf>
    <dxf>
      <font>
        <color theme="4" tint="0.59996337778862885"/>
      </font>
    </dxf>
    <dxf>
      <font>
        <b/>
        <color theme="4" tint="0.59996337778862885"/>
      </font>
      <fill>
        <patternFill>
          <bgColor theme="4" tint="0.59996337778862885"/>
        </patternFill>
      </fill>
    </dxf>
    <dxf>
      <font>
        <color theme="0"/>
      </font>
    </dxf>
    <dxf>
      <font>
        <color rgb="FF9C0006"/>
      </font>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00B050"/>
        </patternFill>
      </fill>
    </dxf>
    <dxf>
      <fill>
        <patternFill>
          <bgColor rgb="FFFF0000"/>
        </patternFill>
      </fill>
    </dxf>
    <dxf>
      <font>
        <color rgb="FFFFFF99"/>
      </font>
    </dxf>
    <dxf>
      <font>
        <color rgb="FFFFFF99"/>
      </font>
    </dxf>
    <dxf>
      <font>
        <color rgb="FFFFFF99"/>
      </font>
    </dxf>
    <dxf>
      <font>
        <color rgb="FFFFFF99"/>
      </font>
    </dxf>
    <dxf>
      <font>
        <color theme="0"/>
      </font>
    </dxf>
  </dxfs>
  <tableStyles count="1" defaultTableStyle="TableStyleMedium2" defaultPivotStyle="PivotStyleLight16">
    <tableStyle name="Invisible" pivot="0" count="0"/>
  </tableStyles>
</styleSheet>
</file>

<file path=xl/_rels/workbook.xml.rels><?xml version="1.0" encoding="utf-8" standalone="yes"?><Relationships xmlns="http://schemas.openxmlformats.org/package/2006/relationships"><Relationship Id="rId13" Type="http://schemas.openxmlformats.org/officeDocument/2006/relationships/worksheet" Target="worksheets/sheet13.xml" /><Relationship Id="rId8" Type="http://schemas.openxmlformats.org/officeDocument/2006/relationships/worksheet" Target="worksheets/sheet8.xml" /><Relationship Id="rId18" Type="http://schemas.openxmlformats.org/officeDocument/2006/relationships/styles" Target="styles.xml" /><Relationship Id="rId21" Type="http://schemas.openxmlformats.org/officeDocument/2006/relationships/customXml" Target="../customXml/item2.xml" /><Relationship Id="rId3" Type="http://schemas.openxmlformats.org/officeDocument/2006/relationships/worksheet" Target="worksheets/sheet3.xml" /><Relationship Id="rId14" Type="http://schemas.openxmlformats.org/officeDocument/2006/relationships/worksheet" Target="worksheets/sheet14.xml" /><Relationship Id="rId9" Type="http://schemas.openxmlformats.org/officeDocument/2006/relationships/worksheet" Target="worksheets/sheet9.xml" /><Relationship Id="rId17" Type="http://schemas.openxmlformats.org/officeDocument/2006/relationships/theme" Target="theme/theme1.xml" /><Relationship Id="rId22" Type="http://schemas.openxmlformats.org/officeDocument/2006/relationships/customXml" Target="../customXml/item3.xml" /><Relationship Id="rId5" Type="http://schemas.openxmlformats.org/officeDocument/2006/relationships/worksheet" Target="worksheets/sheet5.xml" /><Relationship Id="rId4" Type="http://schemas.openxmlformats.org/officeDocument/2006/relationships/worksheet" Target="worksheets/sheet4.xml" /><Relationship Id="rId15" Type="http://schemas.openxmlformats.org/officeDocument/2006/relationships/worksheet" Target="worksheets/sheet15.xml" /><Relationship Id="rId10" Type="http://schemas.openxmlformats.org/officeDocument/2006/relationships/worksheet" Target="worksheets/sheet10.xml" /><Relationship Id="rId16" Type="http://schemas.openxmlformats.org/officeDocument/2006/relationships/worksheet" Target="worksheets/sheet16.xml" /><Relationship Id="rId6" Type="http://schemas.openxmlformats.org/officeDocument/2006/relationships/worksheet" Target="worksheets/sheet6.xml" /><Relationship Id="rId2" Type="http://schemas.openxmlformats.org/officeDocument/2006/relationships/worksheet" Target="worksheets/sheet2.xml" /><Relationship Id="rId11" Type="http://schemas.openxmlformats.org/officeDocument/2006/relationships/worksheet" Target="worksheets/sheet11.xml" /><Relationship Id="rId19" Type="http://schemas.openxmlformats.org/officeDocument/2006/relationships/sharedStrings" Target="sharedStrings.xml" /><Relationship Id="rId20" Type="http://schemas.openxmlformats.org/officeDocument/2006/relationships/customXml" Target="../customXml/item1.xml" /><Relationship Id="rId12" Type="http://schemas.openxmlformats.org/officeDocument/2006/relationships/worksheet" Target="worksheets/sheet12.xml" /><Relationship Id="rId7" Type="http://schemas.openxmlformats.org/officeDocument/2006/relationships/worksheet" Target="worksheets/sheet7.xml" /><Relationship Id="rId1"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2.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3.xml.rels><?xml version="1.0" encoding="utf-8" standalone="yes"?><Relationships xmlns="http://schemas.openxmlformats.org/package/2006/relationships"><Relationship Id="rId1" Type="http://schemas.openxmlformats.org/officeDocument/2006/relationships/image" Target="/xl/media/image2.png" /><Relationship Id="rId2" Type="http://schemas.openxmlformats.org/officeDocument/2006/relationships/image" Target="/xl/media/image3.png" /></Relationships>
</file>

<file path=xl/drawings/_rels/drawing4.xml.rels><?xml version="1.0" encoding="utf-8" standalone="yes"?><Relationships xmlns="http://schemas.openxmlformats.org/package/2006/relationships"><Relationship Id="rId1" Type="http://schemas.openxmlformats.org/officeDocument/2006/relationships/hyperlink" Target="#SicknessClaimsControl!AQ4" /></Relationships>
</file>

<file path=xl/drawings/_rels/drawing5.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6.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oneCellAnchor>
    <xdr:from>
      <xdr:col>12</xdr:col>
      <xdr:colOff>0</xdr:colOff>
      <xdr:row>22</xdr:row>
      <xdr:rowOff>0</xdr:rowOff>
    </xdr:from>
    <xdr:ext cx="0" cy="266700"/>
    <xdr:pic macro="">
      <xdr:nvPicPr>
        <xdr:cNvPr id="2" name="Yr1Back">
          <a:extLst xmlns:a="http://schemas.openxmlformats.org/drawingml/2006/main">
            <a:ext uri="{FF2B5EF4-FFF2-40B4-BE49-F238E27FC236}">
              <a16:creationId xmlns:a16="http://schemas.microsoft.com/office/drawing/2014/main" id="{F52B1DD2-8D56-49FC-BEED-2D522FDEA6FC}"/>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24060150" y="4762500"/>
          <a:ext cx="0" cy="0"/>
        </a:xfrm>
        <a:prstGeom xmlns:a="http://schemas.openxmlformats.org/drawingml/2006/main"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29</xdr:col>
      <xdr:colOff>0</xdr:colOff>
      <xdr:row>17</xdr:row>
      <xdr:rowOff>0</xdr:rowOff>
    </xdr:from>
    <xdr:ext cx="0" cy="266700"/>
    <xdr:pic macro="">
      <xdr:nvPicPr>
        <xdr:cNvPr id="2" name="Yr1Back">
          <a:extLst xmlns:a="http://schemas.openxmlformats.org/drawingml/2006/main">
            <a:ext uri="{FF2B5EF4-FFF2-40B4-BE49-F238E27FC236}">
              <a16:creationId xmlns:a16="http://schemas.microsoft.com/office/drawing/2014/main" id="{BFD2E6CF-7A59-4C89-96C3-4FD19A142196}"/>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10610850" y="3486150"/>
          <a:ext cx="0" cy="0"/>
        </a:xfrm>
        <a:prstGeom xmlns:a="http://schemas.openxmlformats.org/drawingml/2006/main"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44648</xdr:colOff>
      <xdr:row>37</xdr:row>
      <xdr:rowOff>149542</xdr:rowOff>
    </xdr:to>
    <xdr:pic macro="">
      <xdr:nvPicPr>
        <xdr:cNvPr id="3" name="Picture 2">
          <a:extLst xmlns:a="http://schemas.openxmlformats.org/drawingml/2006/main">
            <a:ext uri="{FF2B5EF4-FFF2-40B4-BE49-F238E27FC236}">
              <a16:creationId xmlns:a16="http://schemas.microsoft.com/office/drawing/2014/main" id="{19AA9AF3-614D-3CFF-1AD6-BFE3F99CF9B9}"/>
            </a:ext>
          </a:extLst>
        </xdr:cNvPr>
        <xdr:cNvPicPr>
          <a:picLocks noChangeAspect="1"/>
        </xdr:cNvPicPr>
      </xdr:nvPicPr>
      <xdr:blipFill>
        <a:blip xmlns:d5p1="http://schemas.openxmlformats.org/officeDocument/2006/relationships" d5p1:embed="rId1">
          <a:extLst/>
        </a:blip>
        <a:srcRect/>
        <a:stretch>
          <a:fillRect/>
        </a:stretch>
      </xdr:blipFill>
      <xdr:spPr>
        <a:xfrm>
          <a:off x="0" y="0"/>
          <a:ext cx="8579291" cy="8579291"/>
        </a:xfrm>
        <a:prstGeom xmlns:a="http://schemas.openxmlformats.org/drawingml/2006/main" prst="rect">
          <a:avLst/>
        </a:prstGeom>
        <a:noFill/>
      </xdr:spPr>
    </xdr:pic>
    <xdr:clientData/>
  </xdr:twoCellAnchor>
  <xdr:twoCellAnchor editAs="oneCell">
    <xdr:from>
      <xdr:col>0</xdr:col>
      <xdr:colOff>0</xdr:colOff>
      <xdr:row>39</xdr:row>
      <xdr:rowOff>0</xdr:rowOff>
    </xdr:from>
    <xdr:to>
      <xdr:col>11</xdr:col>
      <xdr:colOff>349448</xdr:colOff>
      <xdr:row>71</xdr:row>
      <xdr:rowOff>101917</xdr:rowOff>
    </xdr:to>
    <xdr:pic macro="">
      <xdr:nvPicPr>
        <xdr:cNvPr id="4" name="Picture 3">
          <a:extLst xmlns:a="http://schemas.openxmlformats.org/drawingml/2006/main">
            <a:ext uri="{FF2B5EF4-FFF2-40B4-BE49-F238E27FC236}">
              <a16:creationId xmlns:a16="http://schemas.microsoft.com/office/drawing/2014/main" id="{90C6E96E-248A-D74E-9550-E412734A4CBF}"/>
            </a:ext>
          </a:extLst>
        </xdr:cNvPr>
        <xdr:cNvPicPr>
          <a:picLocks noChangeAspect="1"/>
        </xdr:cNvPicPr>
      </xdr:nvPicPr>
      <xdr:blipFill>
        <a:blip xmlns:d5p1="http://schemas.openxmlformats.org/officeDocument/2006/relationships" d5p1:embed="rId2">
          <a:extLst/>
        </a:blip>
        <a:srcRect/>
        <a:stretch>
          <a:fillRect/>
        </a:stretch>
      </xdr:blipFill>
      <xdr:spPr>
        <a:xfrm>
          <a:off x="0" y="7058025"/>
          <a:ext cx="7055213" cy="7055213"/>
        </a:xfrm>
        <a:prstGeom xmlns:a="http://schemas.openxmlformats.org/drawingml/2006/main"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xdr:colOff>
      <xdr:row>29</xdr:row>
      <xdr:rowOff>0</xdr:rowOff>
    </xdr:from>
    <xdr:to>
      <xdr:col>7</xdr:col>
      <xdr:colOff>26370</xdr:colOff>
      <xdr:row>29</xdr:row>
      <xdr:rowOff>0</xdr:rowOff>
    </xdr:to>
    <xdr:sp macro="" textlink="">
      <xdr:nvSpPr>
        <xdr:cNvPr id="2" name="Right Arrow 1">
          <a:hlinkClick xmlns:d6p1="http://schemas.openxmlformats.org/officeDocument/2006/relationships" d6p1:id="rId1"/>
        </xdr:cNvPr>
        <xdr:cNvSpPr/>
      </xdr:nvSpPr>
      <xdr:spPr>
        <a:xfrm>
          <a:off x="2679246" y="5543822"/>
          <a:ext cx="1776219" cy="0"/>
        </a:xfrm>
        <a:prstGeom prst="rightArrow">
          <a:avLst xmlns:a="http://schemas.openxmlformats.org/drawingml/2006/main"/>
        </a:prstGeom>
      </xdr:spPr>
      <xdr:style xmlns:xdr="http://schemas.openxmlformats.org/drawingml/2006/spreadsheetDrawing">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endParaRPr lang="en-GB"/>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24</xdr:row>
      <xdr:rowOff>0</xdr:rowOff>
    </xdr:from>
    <xdr:to>
      <xdr:col>4</xdr:col>
      <xdr:colOff>0</xdr:colOff>
      <xdr:row>24</xdr:row>
      <xdr:rowOff>0</xdr:rowOff>
    </xdr:to>
    <xdr:pic macro="">
      <xdr:nvPicPr>
        <xdr:cNvPr id="2" name="Yr1Back">
          <a:extLst xmlns:a="http://schemas.openxmlformats.org/drawingml/2006/main">
            <a:ext uri="{FF2B5EF4-FFF2-40B4-BE49-F238E27FC236}">
              <a16:creationId xmlns:a16="http://schemas.microsoft.com/office/drawing/2014/main" id="{91EEC3AF-EA5D-4F37-BC0F-45AF913B9CD5}"/>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3333750" y="3057525"/>
          <a:ext cx="0" cy="0"/>
        </a:xfrm>
        <a:prstGeom xmlns:a="http://schemas.openxmlformats.org/drawingml/2006/main"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26</xdr:row>
      <xdr:rowOff>190500</xdr:rowOff>
    </xdr:from>
    <xdr:to>
      <xdr:col>4</xdr:col>
      <xdr:colOff>0</xdr:colOff>
      <xdr:row>28</xdr:row>
      <xdr:rowOff>57150</xdr:rowOff>
    </xdr:to>
    <xdr:pic macro="">
      <xdr:nvPicPr>
        <xdr:cNvPr id="2" name="Yr1Back">
          <a:extLst xmlns:a="http://schemas.openxmlformats.org/drawingml/2006/main">
            <a:ext uri="{FF2B5EF4-FFF2-40B4-BE49-F238E27FC236}">
              <a16:creationId xmlns:a16="http://schemas.microsoft.com/office/drawing/2014/main" id="{DC00616E-CA88-46ED-9345-0166314CF20D}"/>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3724275" y="5581650"/>
          <a:ext cx="0" cy="0"/>
        </a:xfrm>
        <a:prstGeom xmlns:a="http://schemas.openxmlformats.org/drawingml/2006/main" prst="rect">
          <a:avLst/>
        </a:prstGeom>
        <a:noFill/>
      </xdr:spPr>
    </xdr:pic>
    <xdr:clientData/>
  </xdr:twoCellAnchor>
</xdr:wsDr>
</file>

<file path=xl/tables/table1.xml><?xml version="1.0" encoding="utf-8"?>
<table xmlns="http://schemas.openxmlformats.org/spreadsheetml/2006/main" id="1" name="Table1" displayName="Table1" ref="A1:T103" totalsRowShown="0" headerRowDxfId="100">
  <autoFilter ref="A1:T103">
    <filterColumn colId="8">
      <filters>
        <filter val="Yes"/>
      </filters>
    </filterColumn>
  </autoFilter>
  <tableColumns>
    <tableColumn id="1" name="ID"/>
    <tableColumn id="2" name="Start time"/>
    <tableColumn id="3" name="Completion time"/>
    <tableColumn id="4" name="Email"/>
    <tableColumn id="5" name="Name"/>
    <tableColumn id="6" name="Last modified time"/>
    <tableColumn id="7" name="School Name:"/>
    <tableColumn id="8" name="School DFE number:"/>
    <tableColumn id="9" name="Do you want to opt-in to any of the School Absence Schemes for 2024/2025"/>
    <tableColumn id="10" name="Please enter the name of person who is completing this form"/>
    <tableColumn id="11" name="Have you obtained approval from your schools Headteacher to opt-in to the scheme?"/>
    <tableColumn id="12" name="Do you want to purchase the Absence Scheme for Teachers"/>
    <tableColumn id="13" name="Please enter the number of pupils as at October 2023 census:"/>
    <tableColumn id="14" name="Do you want to purchase the Absence Scheme for Teaching Assistants"/>
    <tableColumn id="15" name="Please enter the number of FTE's "/>
    <tableColumn id="16" name="Do you want to purchase the Absence Scheme for Caretakers"/>
    <tableColumn id="17" name="When do you want the cover to start from"/>
    <tableColumn id="18" name="Please enter the number of FTE's"/>
    <tableColumn id="19" name="Do you want to purchase the Absence Scheme for Other Support Staff"/>
    <tableColumn id="20" name="Please enter the number of FTE's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Relationships xmlns="http://schemas.openxmlformats.org/package/2006/relationships"><Relationship Id="rId2" Type="http://schemas.openxmlformats.org/officeDocument/2006/relationships/comments" Target="/xl/comments1.xml" /><Relationship Id="rId1" Type="http://schemas.openxmlformats.org/officeDocument/2006/relationships/vmlDrawing" Target="/xl/drawings/vmlDrawing1.vml" /></Relationships>
</file>

<file path=xl/worksheets/_rels/sheet13.xml.rels><?xml version="1.0" encoding="utf-8" standalone="yes"?><Relationships xmlns="http://schemas.openxmlformats.org/package/2006/relationships"><Relationship Id="rId3" Type="http://schemas.openxmlformats.org/officeDocument/2006/relationships/vmlDrawing" Target="/xl/drawings/vmlDrawing2.vml" /><Relationship Id="rId2" Type="http://schemas.openxmlformats.org/officeDocument/2006/relationships/printerSettings" Target="../printerSettings/printerSettings2.bin" /><Relationship Id="rId1" Type="http://schemas.openxmlformats.org/officeDocument/2006/relationships/hyperlink" Target="mailto:Office@alconbury.cambs.sch.uk" TargetMode="External" /><Relationship Id="rId5" Type="http://schemas.openxmlformats.org/officeDocument/2006/relationships/comments" Target="/xl/comments2.xml" /><Relationship Id="rId4" Type="http://schemas.openxmlformats.org/officeDocument/2006/relationships/table" Target="../tables/table1.xml" /><Relationship Id="rId6" Type="http://schemas.openxmlformats.org/officeDocument/2006/relationships/table" Target="/xl/tables/table1.xml" /></Relationships>
</file>

<file path=xl/worksheets/_rels/sheet14.xml.rels><?xml version="1.0" encoding="utf-8" standalone="yes"?><Relationships xmlns="http://schemas.openxmlformats.org/package/2006/relationships"><Relationship Id="rId1" Type="http://schemas.openxmlformats.org/officeDocument/2006/relationships/drawing" Target="/xl/drawings/drawing5.xml" /></Relationships>
</file>

<file path=xl/worksheets/_rels/sheet15.xml.rels><?xml version="1.0" encoding="utf-8" standalone="yes"?><Relationships xmlns="http://schemas.openxmlformats.org/package/2006/relationships"><Relationship Id="rId1" Type="http://schemas.openxmlformats.org/officeDocument/2006/relationships/drawing" Target="/xl/drawings/drawing6.xml" /></Relationships>
</file>

<file path=xl/worksheets/_rels/sheet3.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1.bin" /><Relationship Id="rId1" Type="http://schemas.openxmlformats.org/officeDocument/2006/relationships/hyperlink" Target="mailto:bank.account@cambridgeshire.gov.uk?subject=Schools%20Absence%20Claim%20Form" TargetMode="External" /></Relationships>
</file>

<file path=xl/worksheets/_rels/sheet5.xml.rels><?xml version="1.0" encoding="utf-8" standalone="yes"?><Relationships xmlns="http://schemas.openxmlformats.org/package/2006/relationships"><Relationship Id="rId1" Type="http://schemas.openxmlformats.org/officeDocument/2006/relationships/drawing" Target="/xl/drawings/drawing2.xml" /></Relationships>
</file>

<file path=xl/worksheets/_rels/sheet7.xml.rels><?xml version="1.0" encoding="utf-8" standalone="yes"?><Relationships xmlns="http://schemas.openxmlformats.org/package/2006/relationships"><Relationship Id="rId1" Type="http://schemas.openxmlformats.org/officeDocument/2006/relationships/drawing" Target="/xl/drawings/drawing3.xml" /></Relationships>
</file>

<file path=xl/worksheets/_rels/sheet8.xml.rels><?xml version="1.0" encoding="utf-8" standalone="yes"?><Relationships xmlns="http://schemas.openxmlformats.org/package/2006/relationships"><Relationship Id="rId1" Type="http://schemas.openxmlformats.org/officeDocument/2006/relationships/drawing" Target="/xl/drawings/drawing4.xm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1"/>
  <dimension ref="A1:A23"/>
  <sheetViews>
    <sheetView topLeftCell="A9" view="normal" workbookViewId="0">
      <selection pane="topLeft" activeCell="A27" sqref="A27"/>
    </sheetView>
  </sheetViews>
  <sheetFormatPr defaultRowHeight="14.5"/>
  <sheetData>
    <row r="1" spans="1:1">
      <c r="A1" t="s">
        <v>938</v>
      </c>
    </row>
    <row r="2" spans="1:1">
      <c r="A2" t="s">
        <v>939</v>
      </c>
    </row>
    <row r="3" spans="1:1">
      <c r="A3" t="s">
        <v>940</v>
      </c>
    </row>
    <row r="4" spans="1:1">
      <c r="A4" t="s">
        <v>941</v>
      </c>
    </row>
    <row r="5" spans="1:1">
      <c r="A5" t="s">
        <v>943</v>
      </c>
    </row>
    <row r="6" spans="1:1">
      <c r="A6" t="s">
        <v>942</v>
      </c>
    </row>
    <row r="7" spans="1:1">
      <c r="A7" t="s">
        <v>944</v>
      </c>
    </row>
    <row r="8" spans="1:1">
      <c r="A8" t="s">
        <v>945</v>
      </c>
    </row>
    <row r="9" spans="1:1">
      <c r="A9" t="s">
        <v>946</v>
      </c>
    </row>
    <row r="10" spans="1:1">
      <c r="A10" t="s">
        <v>947</v>
      </c>
    </row>
    <row r="11" spans="1:1">
      <c r="A11" t="s">
        <v>950</v>
      </c>
    </row>
    <row r="13" spans="1:1">
      <c r="A13" t="s">
        <v>948</v>
      </c>
    </row>
    <row r="14" spans="1:1">
      <c r="A14" t="s">
        <v>949</v>
      </c>
    </row>
    <row r="15" spans="1:1">
      <c r="A15" t="s">
        <v>990</v>
      </c>
    </row>
    <row r="16" spans="1:1">
      <c r="A16" t="s">
        <v>953</v>
      </c>
    </row>
    <row r="17" spans="1:1">
      <c r="A17" t="s">
        <v>991</v>
      </c>
    </row>
    <row r="18" spans="1:1">
      <c r="A18" t="s">
        <v>951</v>
      </c>
    </row>
    <row r="20" spans="1:1">
      <c r="A20" t="s">
        <v>995</v>
      </c>
    </row>
    <row r="21" spans="1:1">
      <c r="A21" t="s">
        <v>996</v>
      </c>
    </row>
    <row r="22" spans="1:1">
      <c r="A22" t="s">
        <v>993</v>
      </c>
    </row>
    <row r="23" spans="1:1">
      <c r="A23" t="s">
        <v>994</v>
      </c>
    </row>
  </sheetData>
  <pageMargins left="0.7" right="0.7" top="0.75" bottom="0.75" header="0.3" footer="0.3"/>
  <headerFooter scaleWithDoc="1" alignWithMargins="0" differentFirst="0" differentOddEven="0"/>
  <extLst/>
</worksheet>
</file>

<file path=xl/worksheets/sheet10.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3"/>
  <dimension ref="A1:AK189"/>
  <sheetViews>
    <sheetView view="normal" workbookViewId="0">
      <selection pane="topLeft" activeCell="A1" sqref="A1"/>
    </sheetView>
  </sheetViews>
  <sheetFormatPr defaultRowHeight="14.5"/>
  <sheetData>
    <row r="1" spans="1:16">
      <c r="A1" t="s">
        <v>219</v>
      </c>
      <c r="H1" t="s">
        <v>220</v>
      </c>
      <c r="P1" t="s">
        <v>221</v>
      </c>
    </row>
    <row r="2" spans="3:23">
      <c r="C2" t="s">
        <v>103</v>
      </c>
      <c r="D2" t="s">
        <v>222</v>
      </c>
      <c r="E2" t="s">
        <v>105</v>
      </c>
      <c r="F2" t="s">
        <v>223</v>
      </c>
      <c r="J2" t="s">
        <v>103</v>
      </c>
      <c r="K2" t="s">
        <v>222</v>
      </c>
      <c r="L2" t="s">
        <v>105</v>
      </c>
      <c r="M2" t="s">
        <v>223</v>
      </c>
      <c r="R2" t="s">
        <v>224</v>
      </c>
      <c r="S2" t="s">
        <v>225</v>
      </c>
      <c r="T2" t="s">
        <v>105</v>
      </c>
      <c r="U2" t="s">
        <v>35</v>
      </c>
      <c r="W2" t="s">
        <v>226</v>
      </c>
    </row>
    <row r="3" spans="1:37">
      <c r="A3" t="s">
        <v>107</v>
      </c>
      <c r="B3" t="s">
        <v>227</v>
      </c>
      <c r="H3" t="s">
        <v>107</v>
      </c>
      <c r="I3" t="s">
        <v>227</v>
      </c>
      <c r="J3" t="s">
        <v>108</v>
      </c>
      <c r="K3" t="s">
        <v>108</v>
      </c>
      <c r="L3" t="s">
        <v>108</v>
      </c>
      <c r="M3" t="s">
        <v>108</v>
      </c>
      <c r="O3" t="s">
        <v>227</v>
      </c>
      <c r="P3" t="s">
        <v>107</v>
      </c>
      <c r="Q3" t="s">
        <v>227</v>
      </c>
      <c r="R3" t="s">
        <v>108</v>
      </c>
      <c r="U3" t="s">
        <v>109</v>
      </c>
      <c r="W3" t="s">
        <v>109</v>
      </c>
      <c r="X3" t="s">
        <v>228</v>
      </c>
      <c r="Y3" t="s">
        <v>109</v>
      </c>
      <c r="Z3" t="s">
        <v>109</v>
      </c>
      <c r="AA3" t="s">
        <v>109</v>
      </c>
      <c r="AB3" t="s">
        <v>228</v>
      </c>
      <c r="AD3" t="s">
        <v>107</v>
      </c>
      <c r="AE3">
        <v>3373</v>
      </c>
      <c r="AF3">
        <v>3373</v>
      </c>
      <c r="AG3" t="s">
        <v>109</v>
      </c>
      <c r="AH3" t="s">
        <v>108</v>
      </c>
      <c r="AI3">
        <v>0</v>
      </c>
      <c r="AJ3">
        <v>0</v>
      </c>
      <c r="AK3" t="s">
        <v>109</v>
      </c>
    </row>
    <row r="4" spans="1:37">
      <c r="A4" t="s">
        <v>110</v>
      </c>
      <c r="B4" t="s">
        <v>229</v>
      </c>
      <c r="H4" t="s">
        <v>110</v>
      </c>
      <c r="I4" t="s">
        <v>229</v>
      </c>
      <c r="J4" t="s">
        <v>108</v>
      </c>
      <c r="K4" t="s">
        <v>108</v>
      </c>
      <c r="L4" t="s">
        <v>108</v>
      </c>
      <c r="M4" t="s">
        <v>108</v>
      </c>
      <c r="O4" t="s">
        <v>229</v>
      </c>
      <c r="P4" t="s">
        <v>110</v>
      </c>
      <c r="Q4" t="s">
        <v>229</v>
      </c>
      <c r="R4" t="s">
        <v>108</v>
      </c>
      <c r="S4" t="s">
        <v>108</v>
      </c>
      <c r="T4" t="s">
        <v>111</v>
      </c>
      <c r="U4" t="s">
        <v>108</v>
      </c>
      <c r="W4" t="s">
        <v>109</v>
      </c>
      <c r="X4" t="s">
        <v>228</v>
      </c>
      <c r="Y4" t="s">
        <v>230</v>
      </c>
      <c r="Z4" t="s">
        <v>231</v>
      </c>
      <c r="AA4" t="s">
        <v>232</v>
      </c>
      <c r="AB4" t="s">
        <v>233</v>
      </c>
      <c r="AD4" t="s">
        <v>110</v>
      </c>
      <c r="AE4">
        <v>3061</v>
      </c>
      <c r="AF4">
        <v>3061</v>
      </c>
      <c r="AG4" t="s">
        <v>109</v>
      </c>
      <c r="AH4" t="s">
        <v>108</v>
      </c>
      <c r="AI4" t="s">
        <v>108</v>
      </c>
      <c r="AJ4" t="s">
        <v>111</v>
      </c>
      <c r="AK4" t="s">
        <v>108</v>
      </c>
    </row>
    <row r="5" spans="1:37">
      <c r="A5" t="s">
        <v>112</v>
      </c>
      <c r="B5" t="s">
        <v>234</v>
      </c>
      <c r="H5" t="s">
        <v>112</v>
      </c>
      <c r="I5" t="s">
        <v>234</v>
      </c>
      <c r="J5" t="s">
        <v>108</v>
      </c>
      <c r="K5" t="s">
        <v>108</v>
      </c>
      <c r="L5" t="s">
        <v>108</v>
      </c>
      <c r="M5" t="s">
        <v>108</v>
      </c>
      <c r="O5" t="s">
        <v>234</v>
      </c>
      <c r="P5" t="s">
        <v>112</v>
      </c>
      <c r="Q5" t="s">
        <v>234</v>
      </c>
      <c r="R5" t="s">
        <v>108</v>
      </c>
      <c r="S5" t="s">
        <v>109</v>
      </c>
      <c r="T5" t="s">
        <v>108</v>
      </c>
      <c r="U5" t="s">
        <v>109</v>
      </c>
      <c r="W5" t="s">
        <v>109</v>
      </c>
      <c r="X5" t="s">
        <v>228</v>
      </c>
      <c r="Y5" t="s">
        <v>109</v>
      </c>
      <c r="Z5" t="s">
        <v>235</v>
      </c>
      <c r="AA5" t="s">
        <v>109</v>
      </c>
      <c r="AB5" t="s">
        <v>236</v>
      </c>
      <c r="AD5" t="s">
        <v>112</v>
      </c>
      <c r="AE5">
        <v>2083</v>
      </c>
      <c r="AF5">
        <v>2083</v>
      </c>
      <c r="AG5" t="s">
        <v>109</v>
      </c>
      <c r="AH5" t="s">
        <v>108</v>
      </c>
      <c r="AI5" t="s">
        <v>109</v>
      </c>
      <c r="AJ5" t="s">
        <v>108</v>
      </c>
      <c r="AK5" t="s">
        <v>109</v>
      </c>
    </row>
    <row r="6" spans="1:37">
      <c r="A6" t="s">
        <v>113</v>
      </c>
      <c r="B6" t="s">
        <v>237</v>
      </c>
      <c r="H6" t="s">
        <v>113</v>
      </c>
      <c r="I6" t="s">
        <v>237</v>
      </c>
      <c r="J6" t="s">
        <v>108</v>
      </c>
      <c r="K6" t="s">
        <v>108</v>
      </c>
      <c r="L6" t="s">
        <v>108</v>
      </c>
      <c r="M6" t="s">
        <v>108</v>
      </c>
      <c r="O6" t="s">
        <v>237</v>
      </c>
      <c r="P6" t="s">
        <v>113</v>
      </c>
      <c r="Q6" t="s">
        <v>237</v>
      </c>
      <c r="R6" t="s">
        <v>108</v>
      </c>
      <c r="S6" t="s">
        <v>108</v>
      </c>
      <c r="T6" t="s">
        <v>109</v>
      </c>
      <c r="U6" t="s">
        <v>108</v>
      </c>
      <c r="W6" t="s">
        <v>109</v>
      </c>
      <c r="X6" t="s">
        <v>228</v>
      </c>
      <c r="Y6" t="s">
        <v>230</v>
      </c>
      <c r="Z6" t="s">
        <v>109</v>
      </c>
      <c r="AA6" t="s">
        <v>232</v>
      </c>
      <c r="AB6" t="s">
        <v>238</v>
      </c>
      <c r="AD6" t="s">
        <v>113</v>
      </c>
      <c r="AE6">
        <v>2118</v>
      </c>
      <c r="AF6">
        <v>2118</v>
      </c>
      <c r="AG6" t="s">
        <v>109</v>
      </c>
      <c r="AH6" t="s">
        <v>108</v>
      </c>
      <c r="AI6" t="s">
        <v>108</v>
      </c>
      <c r="AJ6" t="s">
        <v>109</v>
      </c>
      <c r="AK6" t="s">
        <v>108</v>
      </c>
    </row>
    <row r="7" spans="1:37">
      <c r="A7" t="s">
        <v>114</v>
      </c>
      <c r="B7" t="s">
        <v>239</v>
      </c>
      <c r="H7" t="s">
        <v>114</v>
      </c>
      <c r="I7" t="s">
        <v>239</v>
      </c>
      <c r="J7" t="s">
        <v>108</v>
      </c>
      <c r="K7" t="s">
        <v>109</v>
      </c>
      <c r="L7" t="s">
        <v>108</v>
      </c>
      <c r="M7" t="s">
        <v>108</v>
      </c>
      <c r="O7" t="s">
        <v>239</v>
      </c>
      <c r="P7" t="s">
        <v>114</v>
      </c>
      <c r="Q7" t="s">
        <v>239</v>
      </c>
      <c r="R7" t="s">
        <v>108</v>
      </c>
      <c r="S7" t="s">
        <v>109</v>
      </c>
      <c r="T7" t="s">
        <v>109</v>
      </c>
      <c r="U7" t="s">
        <v>109</v>
      </c>
      <c r="W7" t="s">
        <v>109</v>
      </c>
      <c r="X7" t="s">
        <v>228</v>
      </c>
      <c r="Y7" t="s">
        <v>109</v>
      </c>
      <c r="Z7" t="s">
        <v>109</v>
      </c>
      <c r="AA7" t="s">
        <v>109</v>
      </c>
      <c r="AB7" t="s">
        <v>228</v>
      </c>
      <c r="AD7" t="s">
        <v>114</v>
      </c>
      <c r="AE7">
        <v>2217</v>
      </c>
      <c r="AF7">
        <v>2217</v>
      </c>
      <c r="AG7" t="s">
        <v>109</v>
      </c>
      <c r="AH7" t="s">
        <v>108</v>
      </c>
      <c r="AI7" t="s">
        <v>109</v>
      </c>
      <c r="AJ7" t="s">
        <v>109</v>
      </c>
      <c r="AK7" t="s">
        <v>109</v>
      </c>
    </row>
    <row r="8" spans="1:37">
      <c r="A8" t="s">
        <v>115</v>
      </c>
      <c r="B8" t="s">
        <v>240</v>
      </c>
      <c r="H8" t="s">
        <v>115</v>
      </c>
      <c r="I8" t="s">
        <v>240</v>
      </c>
      <c r="J8" t="s">
        <v>108</v>
      </c>
      <c r="K8" t="s">
        <v>108</v>
      </c>
      <c r="L8" t="s">
        <v>111</v>
      </c>
      <c r="M8" t="s">
        <v>108</v>
      </c>
      <c r="O8" t="s">
        <v>240</v>
      </c>
      <c r="P8" t="s">
        <v>115</v>
      </c>
      <c r="Q8" t="s">
        <v>240</v>
      </c>
      <c r="R8" t="s">
        <v>108</v>
      </c>
      <c r="S8" t="s">
        <v>109</v>
      </c>
      <c r="T8" t="s">
        <v>109</v>
      </c>
      <c r="U8" t="s">
        <v>109</v>
      </c>
      <c r="W8" t="s">
        <v>109</v>
      </c>
      <c r="X8" t="s">
        <v>228</v>
      </c>
      <c r="Y8" t="s">
        <v>109</v>
      </c>
      <c r="Z8" t="s">
        <v>109</v>
      </c>
      <c r="AA8" t="s">
        <v>109</v>
      </c>
      <c r="AB8" t="s">
        <v>228</v>
      </c>
      <c r="AD8" t="s">
        <v>115</v>
      </c>
      <c r="AE8">
        <v>3067</v>
      </c>
      <c r="AF8">
        <v>3067</v>
      </c>
      <c r="AG8" t="s">
        <v>109</v>
      </c>
      <c r="AH8" t="s">
        <v>108</v>
      </c>
      <c r="AI8" t="s">
        <v>109</v>
      </c>
      <c r="AJ8" t="s">
        <v>109</v>
      </c>
      <c r="AK8" t="s">
        <v>109</v>
      </c>
    </row>
    <row r="9" spans="1:37">
      <c r="A9" t="s">
        <v>116</v>
      </c>
      <c r="B9" t="s">
        <v>241</v>
      </c>
      <c r="H9" t="s">
        <v>116</v>
      </c>
      <c r="I9" t="s">
        <v>241</v>
      </c>
      <c r="J9" t="s">
        <v>108</v>
      </c>
      <c r="K9" t="s">
        <v>109</v>
      </c>
      <c r="L9" t="s">
        <v>108</v>
      </c>
      <c r="M9" t="s">
        <v>109</v>
      </c>
      <c r="O9" t="s">
        <v>241</v>
      </c>
      <c r="P9" t="s">
        <v>116</v>
      </c>
      <c r="Q9" t="s">
        <v>241</v>
      </c>
      <c r="R9" t="s">
        <v>242</v>
      </c>
      <c r="S9" t="s">
        <v>242</v>
      </c>
      <c r="T9" t="s">
        <v>109</v>
      </c>
      <c r="U9" t="s">
        <v>109</v>
      </c>
      <c r="W9" t="s">
        <v>109</v>
      </c>
      <c r="X9" t="s">
        <v>228</v>
      </c>
      <c r="Y9" t="s">
        <v>230</v>
      </c>
      <c r="Z9" t="s">
        <v>109</v>
      </c>
      <c r="AA9" t="s">
        <v>109</v>
      </c>
      <c r="AB9" t="s">
        <v>243</v>
      </c>
      <c r="AD9" t="s">
        <v>116</v>
      </c>
      <c r="AE9">
        <v>3001</v>
      </c>
      <c r="AF9">
        <v>3001</v>
      </c>
      <c r="AG9" t="s">
        <v>109</v>
      </c>
      <c r="AH9" t="s">
        <v>242</v>
      </c>
      <c r="AI9" t="s">
        <v>242</v>
      </c>
      <c r="AJ9" t="s">
        <v>109</v>
      </c>
      <c r="AK9" t="s">
        <v>109</v>
      </c>
    </row>
    <row r="10" spans="1:37">
      <c r="A10" t="s">
        <v>117</v>
      </c>
      <c r="B10" t="s">
        <v>244</v>
      </c>
      <c r="H10" t="s">
        <v>117</v>
      </c>
      <c r="I10" t="s">
        <v>244</v>
      </c>
      <c r="J10" t="s">
        <v>108</v>
      </c>
      <c r="K10" t="s">
        <v>109</v>
      </c>
      <c r="L10" t="s">
        <v>108</v>
      </c>
      <c r="M10" t="s">
        <v>108</v>
      </c>
      <c r="O10" t="s">
        <v>244</v>
      </c>
      <c r="P10" t="s">
        <v>117</v>
      </c>
      <c r="Q10" t="s">
        <v>244</v>
      </c>
      <c r="R10" t="s">
        <v>108</v>
      </c>
      <c r="S10" t="s">
        <v>109</v>
      </c>
      <c r="T10" t="s">
        <v>108</v>
      </c>
      <c r="U10" t="s">
        <v>108</v>
      </c>
      <c r="W10" t="s">
        <v>109</v>
      </c>
      <c r="X10" t="s">
        <v>228</v>
      </c>
      <c r="Y10" t="s">
        <v>109</v>
      </c>
      <c r="Z10" t="s">
        <v>235</v>
      </c>
      <c r="AA10" t="s">
        <v>232</v>
      </c>
      <c r="AB10" t="s">
        <v>245</v>
      </c>
      <c r="AD10" t="s">
        <v>117</v>
      </c>
      <c r="AE10">
        <v>3301</v>
      </c>
      <c r="AF10">
        <v>3301</v>
      </c>
      <c r="AG10" t="s">
        <v>109</v>
      </c>
      <c r="AH10" t="s">
        <v>108</v>
      </c>
      <c r="AI10" t="s">
        <v>109</v>
      </c>
      <c r="AJ10" t="s">
        <v>108</v>
      </c>
      <c r="AK10" t="s">
        <v>108</v>
      </c>
    </row>
    <row r="11" spans="1:37">
      <c r="A11" t="s">
        <v>118</v>
      </c>
      <c r="B11" t="s">
        <v>246</v>
      </c>
      <c r="H11" t="s">
        <v>118</v>
      </c>
      <c r="I11" t="s">
        <v>246</v>
      </c>
      <c r="J11" t="s">
        <v>108</v>
      </c>
      <c r="K11" t="s">
        <v>109</v>
      </c>
      <c r="L11" t="s">
        <v>108</v>
      </c>
      <c r="M11" t="s">
        <v>109</v>
      </c>
      <c r="O11" t="s">
        <v>246</v>
      </c>
      <c r="P11" t="s">
        <v>118</v>
      </c>
      <c r="Q11" t="s">
        <v>246</v>
      </c>
      <c r="R11" t="s">
        <v>108</v>
      </c>
      <c r="S11" t="s">
        <v>109</v>
      </c>
      <c r="T11" t="s">
        <v>108</v>
      </c>
      <c r="U11" t="s">
        <v>109</v>
      </c>
      <c r="W11" t="s">
        <v>109</v>
      </c>
      <c r="X11" t="s">
        <v>228</v>
      </c>
      <c r="Y11" t="s">
        <v>109</v>
      </c>
      <c r="Z11" t="s">
        <v>235</v>
      </c>
      <c r="AA11" t="s">
        <v>109</v>
      </c>
      <c r="AB11" t="s">
        <v>236</v>
      </c>
      <c r="AD11" t="s">
        <v>118</v>
      </c>
      <c r="AE11">
        <v>2002</v>
      </c>
      <c r="AF11">
        <v>2002</v>
      </c>
      <c r="AG11" t="s">
        <v>109</v>
      </c>
      <c r="AH11" t="s">
        <v>108</v>
      </c>
      <c r="AI11" t="s">
        <v>109</v>
      </c>
      <c r="AJ11" t="s">
        <v>108</v>
      </c>
      <c r="AK11" t="s">
        <v>109</v>
      </c>
    </row>
    <row r="12" spans="1:37">
      <c r="A12" t="s">
        <v>119</v>
      </c>
      <c r="B12" t="s">
        <v>247</v>
      </c>
      <c r="H12" t="s">
        <v>119</v>
      </c>
      <c r="I12" t="s">
        <v>247</v>
      </c>
      <c r="J12" t="s">
        <v>108</v>
      </c>
      <c r="K12" t="s">
        <v>108</v>
      </c>
      <c r="L12" t="s">
        <v>111</v>
      </c>
      <c r="M12" t="s">
        <v>108</v>
      </c>
      <c r="O12" t="s">
        <v>247</v>
      </c>
      <c r="P12" t="s">
        <v>119</v>
      </c>
      <c r="Q12" t="s">
        <v>247</v>
      </c>
      <c r="R12" t="s">
        <v>108</v>
      </c>
      <c r="S12" t="s">
        <v>108</v>
      </c>
      <c r="T12" t="s">
        <v>111</v>
      </c>
      <c r="U12" t="s">
        <v>108</v>
      </c>
      <c r="W12" t="s">
        <v>109</v>
      </c>
      <c r="X12" t="s">
        <v>228</v>
      </c>
      <c r="Y12" t="s">
        <v>230</v>
      </c>
      <c r="Z12" t="s">
        <v>231</v>
      </c>
      <c r="AA12" t="s">
        <v>232</v>
      </c>
      <c r="AB12" t="s">
        <v>233</v>
      </c>
      <c r="AD12" t="s">
        <v>119</v>
      </c>
      <c r="AE12">
        <v>2082</v>
      </c>
      <c r="AF12">
        <v>2082</v>
      </c>
      <c r="AG12" t="s">
        <v>109</v>
      </c>
      <c r="AH12" t="s">
        <v>108</v>
      </c>
      <c r="AI12" t="s">
        <v>108</v>
      </c>
      <c r="AJ12" t="s">
        <v>111</v>
      </c>
      <c r="AK12" t="s">
        <v>108</v>
      </c>
    </row>
    <row r="13" spans="1:37">
      <c r="A13" t="s">
        <v>120</v>
      </c>
      <c r="B13" t="s">
        <v>248</v>
      </c>
      <c r="H13" t="s">
        <v>120</v>
      </c>
      <c r="I13" t="s">
        <v>248</v>
      </c>
      <c r="J13" t="s">
        <v>108</v>
      </c>
      <c r="K13" t="s">
        <v>108</v>
      </c>
      <c r="L13" t="s">
        <v>108</v>
      </c>
      <c r="M13" t="s">
        <v>108</v>
      </c>
      <c r="O13" t="s">
        <v>248</v>
      </c>
      <c r="P13" t="s">
        <v>120</v>
      </c>
      <c r="Q13" t="s">
        <v>248</v>
      </c>
      <c r="R13" t="s">
        <v>108</v>
      </c>
      <c r="S13" t="s">
        <v>108</v>
      </c>
      <c r="T13" t="s">
        <v>108</v>
      </c>
      <c r="U13" t="s">
        <v>108</v>
      </c>
      <c r="W13" t="s">
        <v>109</v>
      </c>
      <c r="X13" t="s">
        <v>228</v>
      </c>
      <c r="Y13" t="s">
        <v>230</v>
      </c>
      <c r="Z13" t="s">
        <v>235</v>
      </c>
      <c r="AA13" t="s">
        <v>232</v>
      </c>
      <c r="AB13" t="s">
        <v>249</v>
      </c>
      <c r="AD13" t="s">
        <v>120</v>
      </c>
      <c r="AE13">
        <v>3943</v>
      </c>
      <c r="AF13">
        <v>3943</v>
      </c>
      <c r="AG13" t="s">
        <v>109</v>
      </c>
      <c r="AH13" t="s">
        <v>108</v>
      </c>
      <c r="AI13" t="s">
        <v>108</v>
      </c>
      <c r="AJ13" t="s">
        <v>108</v>
      </c>
      <c r="AK13" t="s">
        <v>108</v>
      </c>
    </row>
    <row r="14" spans="1:37">
      <c r="A14" t="s">
        <v>121</v>
      </c>
      <c r="B14" t="s">
        <v>250</v>
      </c>
      <c r="H14" t="s">
        <v>121</v>
      </c>
      <c r="I14" t="s">
        <v>250</v>
      </c>
      <c r="J14" t="s">
        <v>108</v>
      </c>
      <c r="K14" t="s">
        <v>109</v>
      </c>
      <c r="L14" t="s">
        <v>108</v>
      </c>
      <c r="M14" t="s">
        <v>109</v>
      </c>
      <c r="O14" t="s">
        <v>250</v>
      </c>
      <c r="P14" t="s">
        <v>121</v>
      </c>
      <c r="Q14" t="s">
        <v>250</v>
      </c>
      <c r="R14" t="s">
        <v>108</v>
      </c>
      <c r="S14" t="s">
        <v>109</v>
      </c>
      <c r="T14" t="s">
        <v>109</v>
      </c>
      <c r="U14" t="s">
        <v>109</v>
      </c>
      <c r="W14" t="s">
        <v>109</v>
      </c>
      <c r="X14" t="s">
        <v>228</v>
      </c>
      <c r="Y14" t="s">
        <v>109</v>
      </c>
      <c r="Z14" t="s">
        <v>109</v>
      </c>
      <c r="AA14" t="s">
        <v>109</v>
      </c>
      <c r="AB14" t="s">
        <v>228</v>
      </c>
      <c r="AD14" t="s">
        <v>121</v>
      </c>
      <c r="AE14">
        <v>2060</v>
      </c>
      <c r="AF14">
        <v>2060</v>
      </c>
      <c r="AG14" t="s">
        <v>109</v>
      </c>
      <c r="AH14" t="s">
        <v>108</v>
      </c>
      <c r="AI14" t="s">
        <v>109</v>
      </c>
      <c r="AJ14" t="s">
        <v>109</v>
      </c>
      <c r="AK14" t="s">
        <v>109</v>
      </c>
    </row>
    <row r="15" spans="1:37">
      <c r="A15" t="s">
        <v>122</v>
      </c>
      <c r="B15" t="s">
        <v>251</v>
      </c>
      <c r="H15" t="s">
        <v>122</v>
      </c>
      <c r="I15" t="s">
        <v>251</v>
      </c>
      <c r="J15" t="s">
        <v>109</v>
      </c>
      <c r="K15" t="s">
        <v>109</v>
      </c>
      <c r="L15" t="s">
        <v>109</v>
      </c>
      <c r="M15" t="s">
        <v>109</v>
      </c>
      <c r="O15" t="s">
        <v>251</v>
      </c>
      <c r="P15" t="s">
        <v>122</v>
      </c>
      <c r="Q15" t="s">
        <v>251</v>
      </c>
      <c r="R15" t="s">
        <v>108</v>
      </c>
      <c r="S15" t="s">
        <v>109</v>
      </c>
      <c r="T15" t="s">
        <v>109</v>
      </c>
      <c r="U15" t="s">
        <v>109</v>
      </c>
      <c r="W15" t="s">
        <v>109</v>
      </c>
      <c r="X15" t="s">
        <v>228</v>
      </c>
      <c r="Y15" t="s">
        <v>109</v>
      </c>
      <c r="Z15" t="s">
        <v>109</v>
      </c>
      <c r="AA15" t="s">
        <v>109</v>
      </c>
      <c r="AB15" t="s">
        <v>228</v>
      </c>
      <c r="AD15" t="s">
        <v>122</v>
      </c>
      <c r="AE15">
        <v>2312</v>
      </c>
      <c r="AF15">
        <v>2312</v>
      </c>
      <c r="AG15" t="s">
        <v>109</v>
      </c>
      <c r="AH15" t="s">
        <v>108</v>
      </c>
      <c r="AI15" t="s">
        <v>109</v>
      </c>
      <c r="AJ15" t="s">
        <v>109</v>
      </c>
      <c r="AK15" t="s">
        <v>109</v>
      </c>
    </row>
    <row r="16" spans="1:37">
      <c r="A16" t="s">
        <v>123</v>
      </c>
      <c r="B16" t="s">
        <v>252</v>
      </c>
      <c r="H16" t="s">
        <v>123</v>
      </c>
      <c r="I16" t="s">
        <v>252</v>
      </c>
      <c r="J16" t="s">
        <v>108</v>
      </c>
      <c r="K16" t="s">
        <v>109</v>
      </c>
      <c r="L16" t="s">
        <v>108</v>
      </c>
      <c r="M16" t="s">
        <v>109</v>
      </c>
      <c r="O16" t="s">
        <v>252</v>
      </c>
      <c r="P16" t="s">
        <v>123</v>
      </c>
      <c r="Q16" t="s">
        <v>252</v>
      </c>
      <c r="R16" t="s">
        <v>108</v>
      </c>
      <c r="S16" t="s">
        <v>109</v>
      </c>
      <c r="T16" t="s">
        <v>108</v>
      </c>
      <c r="U16" t="s">
        <v>108</v>
      </c>
      <c r="W16" t="s">
        <v>109</v>
      </c>
      <c r="X16" t="s">
        <v>228</v>
      </c>
      <c r="Y16" t="s">
        <v>109</v>
      </c>
      <c r="Z16" t="s">
        <v>235</v>
      </c>
      <c r="AA16" t="s">
        <v>232</v>
      </c>
      <c r="AB16" t="s">
        <v>245</v>
      </c>
      <c r="AD16" t="s">
        <v>123</v>
      </c>
      <c r="AE16">
        <v>3942</v>
      </c>
      <c r="AF16">
        <v>3942</v>
      </c>
      <c r="AG16" t="s">
        <v>109</v>
      </c>
      <c r="AH16" t="s">
        <v>108</v>
      </c>
      <c r="AI16" t="s">
        <v>109</v>
      </c>
      <c r="AJ16" t="s">
        <v>108</v>
      </c>
      <c r="AK16" t="s">
        <v>108</v>
      </c>
    </row>
    <row r="17" spans="1:37">
      <c r="A17" t="s">
        <v>124</v>
      </c>
      <c r="B17" t="s">
        <v>253</v>
      </c>
      <c r="H17" t="s">
        <v>124</v>
      </c>
      <c r="I17" t="s">
        <v>253</v>
      </c>
      <c r="J17" t="s">
        <v>108</v>
      </c>
      <c r="K17" t="s">
        <v>108</v>
      </c>
      <c r="L17" t="s">
        <v>108</v>
      </c>
      <c r="M17" t="s">
        <v>108</v>
      </c>
      <c r="O17" t="s">
        <v>253</v>
      </c>
      <c r="P17" t="s">
        <v>124</v>
      </c>
      <c r="Q17" t="s">
        <v>253</v>
      </c>
      <c r="R17" t="s">
        <v>108</v>
      </c>
      <c r="S17" t="s">
        <v>108</v>
      </c>
      <c r="T17" t="s">
        <v>108</v>
      </c>
      <c r="U17" t="s">
        <v>108</v>
      </c>
      <c r="W17" t="s">
        <v>109</v>
      </c>
      <c r="X17" t="s">
        <v>228</v>
      </c>
      <c r="Y17" t="s">
        <v>230</v>
      </c>
      <c r="Z17" t="s">
        <v>235</v>
      </c>
      <c r="AA17" t="s">
        <v>232</v>
      </c>
      <c r="AB17" t="s">
        <v>249</v>
      </c>
      <c r="AD17" t="s">
        <v>124</v>
      </c>
      <c r="AE17">
        <v>3081</v>
      </c>
      <c r="AF17">
        <v>3081</v>
      </c>
      <c r="AG17" t="s">
        <v>109</v>
      </c>
      <c r="AH17" t="s">
        <v>108</v>
      </c>
      <c r="AI17" t="s">
        <v>108</v>
      </c>
      <c r="AJ17" t="s">
        <v>108</v>
      </c>
      <c r="AK17" t="s">
        <v>108</v>
      </c>
    </row>
    <row r="18" spans="1:37">
      <c r="A18" t="s">
        <v>125</v>
      </c>
      <c r="B18" t="s">
        <v>254</v>
      </c>
      <c r="H18" t="s">
        <v>125</v>
      </c>
      <c r="I18" t="s">
        <v>254</v>
      </c>
      <c r="J18" t="s">
        <v>108</v>
      </c>
      <c r="K18" t="s">
        <v>109</v>
      </c>
      <c r="L18" t="s">
        <v>108</v>
      </c>
      <c r="M18" t="s">
        <v>109</v>
      </c>
      <c r="O18" t="s">
        <v>254</v>
      </c>
      <c r="P18" t="s">
        <v>125</v>
      </c>
      <c r="Q18" t="s">
        <v>254</v>
      </c>
      <c r="R18" t="s">
        <v>108</v>
      </c>
      <c r="S18" t="s">
        <v>109</v>
      </c>
      <c r="T18" t="s">
        <v>109</v>
      </c>
      <c r="U18" t="s">
        <v>109</v>
      </c>
      <c r="W18" t="s">
        <v>109</v>
      </c>
      <c r="X18" t="s">
        <v>228</v>
      </c>
      <c r="Y18" t="s">
        <v>109</v>
      </c>
      <c r="Z18" t="s">
        <v>109</v>
      </c>
      <c r="AA18" t="s">
        <v>109</v>
      </c>
      <c r="AB18" t="s">
        <v>228</v>
      </c>
      <c r="AD18" t="s">
        <v>125</v>
      </c>
      <c r="AE18">
        <v>1005</v>
      </c>
      <c r="AF18">
        <v>1005</v>
      </c>
      <c r="AG18" t="s">
        <v>109</v>
      </c>
      <c r="AH18" t="s">
        <v>108</v>
      </c>
      <c r="AI18" t="s">
        <v>109</v>
      </c>
      <c r="AJ18" t="s">
        <v>109</v>
      </c>
      <c r="AK18" t="s">
        <v>109</v>
      </c>
    </row>
    <row r="19" spans="1:37">
      <c r="A19" t="s">
        <v>126</v>
      </c>
      <c r="B19" t="s">
        <v>255</v>
      </c>
      <c r="H19" t="s">
        <v>126</v>
      </c>
      <c r="I19" t="s">
        <v>255</v>
      </c>
      <c r="J19" t="s">
        <v>108</v>
      </c>
      <c r="K19" t="s">
        <v>108</v>
      </c>
      <c r="L19" t="s">
        <v>108</v>
      </c>
      <c r="M19" t="s">
        <v>108</v>
      </c>
      <c r="O19" t="s">
        <v>255</v>
      </c>
      <c r="P19" t="s">
        <v>126</v>
      </c>
      <c r="Q19" t="s">
        <v>255</v>
      </c>
      <c r="R19" t="s">
        <v>109</v>
      </c>
      <c r="S19" t="s">
        <v>109</v>
      </c>
      <c r="T19" t="s">
        <v>109</v>
      </c>
      <c r="U19" t="s">
        <v>109</v>
      </c>
      <c r="W19" t="s">
        <v>109</v>
      </c>
      <c r="X19" t="s">
        <v>109</v>
      </c>
      <c r="Y19" t="s">
        <v>109</v>
      </c>
      <c r="Z19" t="s">
        <v>109</v>
      </c>
      <c r="AA19" t="s">
        <v>109</v>
      </c>
      <c r="AB19" t="s">
        <v>109</v>
      </c>
      <c r="AD19" t="s">
        <v>126</v>
      </c>
      <c r="AE19">
        <v>3004</v>
      </c>
      <c r="AF19">
        <v>3004</v>
      </c>
      <c r="AG19" t="s">
        <v>109</v>
      </c>
      <c r="AH19" t="s">
        <v>109</v>
      </c>
      <c r="AI19" t="s">
        <v>109</v>
      </c>
      <c r="AJ19" t="s">
        <v>109</v>
      </c>
      <c r="AK19" t="s">
        <v>109</v>
      </c>
    </row>
    <row r="20" spans="1:37">
      <c r="A20" t="s">
        <v>127</v>
      </c>
      <c r="B20" t="s">
        <v>256</v>
      </c>
      <c r="H20" t="s">
        <v>127</v>
      </c>
      <c r="I20" t="s">
        <v>256</v>
      </c>
      <c r="J20" t="s">
        <v>108</v>
      </c>
      <c r="K20" t="s">
        <v>109</v>
      </c>
      <c r="L20" t="s">
        <v>111</v>
      </c>
      <c r="M20" t="s">
        <v>109</v>
      </c>
      <c r="O20" t="s">
        <v>256</v>
      </c>
      <c r="P20" t="s">
        <v>127</v>
      </c>
      <c r="Q20" t="s">
        <v>256</v>
      </c>
      <c r="R20" t="s">
        <v>108</v>
      </c>
      <c r="S20" t="s">
        <v>109</v>
      </c>
      <c r="T20" t="s">
        <v>111</v>
      </c>
      <c r="U20" t="s">
        <v>109</v>
      </c>
      <c r="W20" t="s">
        <v>109</v>
      </c>
      <c r="X20" t="s">
        <v>228</v>
      </c>
      <c r="Y20" t="s">
        <v>109</v>
      </c>
      <c r="Z20" t="s">
        <v>231</v>
      </c>
      <c r="AA20" t="s">
        <v>109</v>
      </c>
      <c r="AB20" t="s">
        <v>257</v>
      </c>
      <c r="AD20" t="s">
        <v>127</v>
      </c>
      <c r="AE20">
        <v>2452</v>
      </c>
      <c r="AF20">
        <v>2452</v>
      </c>
      <c r="AG20" t="s">
        <v>109</v>
      </c>
      <c r="AH20" t="s">
        <v>108</v>
      </c>
      <c r="AI20" t="s">
        <v>109</v>
      </c>
      <c r="AJ20" t="s">
        <v>111</v>
      </c>
      <c r="AK20" t="s">
        <v>109</v>
      </c>
    </row>
    <row r="21" spans="1:37">
      <c r="A21" t="s">
        <v>128</v>
      </c>
      <c r="B21" t="s">
        <v>258</v>
      </c>
      <c r="H21" t="s">
        <v>128</v>
      </c>
      <c r="I21" t="s">
        <v>258</v>
      </c>
      <c r="J21" t="s">
        <v>108</v>
      </c>
      <c r="K21" t="s">
        <v>109</v>
      </c>
      <c r="L21" t="s">
        <v>108</v>
      </c>
      <c r="M21" t="s">
        <v>108</v>
      </c>
      <c r="O21" t="s">
        <v>258</v>
      </c>
      <c r="P21" t="s">
        <v>128</v>
      </c>
      <c r="Q21" t="s">
        <v>258</v>
      </c>
      <c r="R21" t="s">
        <v>108</v>
      </c>
      <c r="S21" t="s">
        <v>109</v>
      </c>
      <c r="T21" t="s">
        <v>109</v>
      </c>
      <c r="U21" t="s">
        <v>108</v>
      </c>
      <c r="W21" t="s">
        <v>109</v>
      </c>
      <c r="X21" t="s">
        <v>228</v>
      </c>
      <c r="Y21" t="s">
        <v>109</v>
      </c>
      <c r="Z21" t="s">
        <v>109</v>
      </c>
      <c r="AA21" t="s">
        <v>232</v>
      </c>
      <c r="AB21" t="s">
        <v>259</v>
      </c>
      <c r="AD21" t="s">
        <v>128</v>
      </c>
      <c r="AE21">
        <v>2004</v>
      </c>
      <c r="AF21">
        <v>2004</v>
      </c>
      <c r="AG21" t="s">
        <v>109</v>
      </c>
      <c r="AH21" t="s">
        <v>108</v>
      </c>
      <c r="AI21" t="s">
        <v>109</v>
      </c>
      <c r="AJ21" t="s">
        <v>109</v>
      </c>
      <c r="AK21" t="s">
        <v>108</v>
      </c>
    </row>
    <row r="22" spans="1:37">
      <c r="A22" t="s">
        <v>129</v>
      </c>
      <c r="B22" t="s">
        <v>260</v>
      </c>
      <c r="H22" t="s">
        <v>129</v>
      </c>
      <c r="I22" t="s">
        <v>260</v>
      </c>
      <c r="J22" t="s">
        <v>108</v>
      </c>
      <c r="K22" t="s">
        <v>109</v>
      </c>
      <c r="L22" t="s">
        <v>111</v>
      </c>
      <c r="M22" t="s">
        <v>108</v>
      </c>
      <c r="O22" t="s">
        <v>260</v>
      </c>
      <c r="P22" t="s">
        <v>129</v>
      </c>
      <c r="Q22" t="s">
        <v>260</v>
      </c>
      <c r="R22" t="s">
        <v>108</v>
      </c>
      <c r="S22" t="s">
        <v>109</v>
      </c>
      <c r="T22" t="s">
        <v>111</v>
      </c>
      <c r="U22" t="s">
        <v>109</v>
      </c>
      <c r="W22" t="s">
        <v>109</v>
      </c>
      <c r="X22" t="s">
        <v>228</v>
      </c>
      <c r="Y22" t="s">
        <v>109</v>
      </c>
      <c r="Z22" t="s">
        <v>231</v>
      </c>
      <c r="AA22" t="s">
        <v>109</v>
      </c>
      <c r="AB22" t="s">
        <v>257</v>
      </c>
      <c r="AD22" t="s">
        <v>129</v>
      </c>
      <c r="AE22">
        <v>3050</v>
      </c>
      <c r="AF22">
        <v>3050</v>
      </c>
      <c r="AG22" t="s">
        <v>109</v>
      </c>
      <c r="AH22" t="s">
        <v>108</v>
      </c>
      <c r="AI22" t="s">
        <v>109</v>
      </c>
      <c r="AJ22" t="s">
        <v>111</v>
      </c>
      <c r="AK22" t="s">
        <v>109</v>
      </c>
    </row>
    <row r="23" spans="1:37">
      <c r="A23" t="s">
        <v>130</v>
      </c>
      <c r="B23" t="s">
        <v>261</v>
      </c>
      <c r="H23" t="s">
        <v>130</v>
      </c>
      <c r="I23" t="s">
        <v>261</v>
      </c>
      <c r="J23" t="s">
        <v>108</v>
      </c>
      <c r="K23" t="s">
        <v>108</v>
      </c>
      <c r="L23" t="s">
        <v>108</v>
      </c>
      <c r="M23" t="s">
        <v>108</v>
      </c>
      <c r="O23" t="s">
        <v>261</v>
      </c>
      <c r="P23" t="s">
        <v>130</v>
      </c>
      <c r="Q23" t="s">
        <v>261</v>
      </c>
      <c r="R23" t="s">
        <v>108</v>
      </c>
      <c r="S23" t="s">
        <v>108</v>
      </c>
      <c r="T23" t="s">
        <v>109</v>
      </c>
      <c r="U23" t="s">
        <v>108</v>
      </c>
      <c r="W23" t="s">
        <v>109</v>
      </c>
      <c r="X23" t="s">
        <v>228</v>
      </c>
      <c r="Y23" t="s">
        <v>230</v>
      </c>
      <c r="Z23" t="s">
        <v>109</v>
      </c>
      <c r="AA23" t="s">
        <v>232</v>
      </c>
      <c r="AB23" t="s">
        <v>238</v>
      </c>
      <c r="AD23" t="s">
        <v>130</v>
      </c>
      <c r="AE23">
        <v>3009</v>
      </c>
      <c r="AF23">
        <v>3009</v>
      </c>
      <c r="AG23" t="s">
        <v>109</v>
      </c>
      <c r="AH23" t="s">
        <v>108</v>
      </c>
      <c r="AI23" t="s">
        <v>108</v>
      </c>
      <c r="AJ23" t="s">
        <v>109</v>
      </c>
      <c r="AK23" t="s">
        <v>108</v>
      </c>
    </row>
    <row r="24" spans="1:37">
      <c r="A24" t="s">
        <v>131</v>
      </c>
      <c r="B24" t="s">
        <v>262</v>
      </c>
      <c r="H24" t="s">
        <v>131</v>
      </c>
      <c r="I24" t="s">
        <v>262</v>
      </c>
      <c r="J24" t="s">
        <v>108</v>
      </c>
      <c r="K24" t="s">
        <v>108</v>
      </c>
      <c r="L24" t="s">
        <v>111</v>
      </c>
      <c r="M24" t="s">
        <v>108</v>
      </c>
      <c r="O24" t="s">
        <v>262</v>
      </c>
      <c r="P24" t="s">
        <v>131</v>
      </c>
      <c r="Q24" t="s">
        <v>262</v>
      </c>
      <c r="R24" t="s">
        <v>108</v>
      </c>
      <c r="S24" t="s">
        <v>108</v>
      </c>
      <c r="T24" t="s">
        <v>111</v>
      </c>
      <c r="U24" t="s">
        <v>108</v>
      </c>
      <c r="W24" t="s">
        <v>109</v>
      </c>
      <c r="X24" t="s">
        <v>228</v>
      </c>
      <c r="Y24" t="s">
        <v>230</v>
      </c>
      <c r="Z24" t="s">
        <v>231</v>
      </c>
      <c r="AA24" t="s">
        <v>232</v>
      </c>
      <c r="AB24" t="s">
        <v>233</v>
      </c>
      <c r="AD24" t="s">
        <v>131</v>
      </c>
      <c r="AE24">
        <v>2091</v>
      </c>
      <c r="AF24">
        <v>2091</v>
      </c>
      <c r="AG24" t="s">
        <v>109</v>
      </c>
      <c r="AH24" t="s">
        <v>108</v>
      </c>
      <c r="AI24" t="s">
        <v>108</v>
      </c>
      <c r="AJ24" t="s">
        <v>111</v>
      </c>
      <c r="AK24" t="s">
        <v>108</v>
      </c>
    </row>
    <row r="25" spans="1:37">
      <c r="A25" t="s">
        <v>132</v>
      </c>
      <c r="B25" t="s">
        <v>263</v>
      </c>
      <c r="H25" t="s">
        <v>132</v>
      </c>
      <c r="I25" t="s">
        <v>263</v>
      </c>
      <c r="J25" t="s">
        <v>109</v>
      </c>
      <c r="K25" t="s">
        <v>109</v>
      </c>
      <c r="L25" t="s">
        <v>109</v>
      </c>
      <c r="M25" t="s">
        <v>109</v>
      </c>
      <c r="O25" t="s">
        <v>263</v>
      </c>
      <c r="P25" t="s">
        <v>132</v>
      </c>
      <c r="Q25" t="s">
        <v>263</v>
      </c>
      <c r="R25" t="s">
        <v>109</v>
      </c>
      <c r="S25" t="s">
        <v>109</v>
      </c>
      <c r="T25" t="s">
        <v>109</v>
      </c>
      <c r="U25" t="s">
        <v>109</v>
      </c>
      <c r="W25" t="s">
        <v>109</v>
      </c>
      <c r="X25" t="s">
        <v>109</v>
      </c>
      <c r="Y25" t="s">
        <v>109</v>
      </c>
      <c r="Z25" t="s">
        <v>109</v>
      </c>
      <c r="AA25" t="s">
        <v>109</v>
      </c>
      <c r="AB25" t="s">
        <v>109</v>
      </c>
      <c r="AD25" t="s">
        <v>132</v>
      </c>
      <c r="AE25">
        <v>2065</v>
      </c>
      <c r="AF25">
        <v>2065</v>
      </c>
      <c r="AG25" t="s">
        <v>109</v>
      </c>
      <c r="AH25" t="s">
        <v>109</v>
      </c>
      <c r="AI25" t="s">
        <v>109</v>
      </c>
      <c r="AJ25" t="s">
        <v>109</v>
      </c>
      <c r="AK25" t="s">
        <v>109</v>
      </c>
    </row>
    <row r="26" spans="1:37">
      <c r="A26" t="s">
        <v>133</v>
      </c>
      <c r="B26" t="s">
        <v>264</v>
      </c>
      <c r="H26" t="s">
        <v>133</v>
      </c>
      <c r="I26" t="s">
        <v>264</v>
      </c>
      <c r="J26" t="s">
        <v>108</v>
      </c>
      <c r="K26" t="s">
        <v>109</v>
      </c>
      <c r="L26" t="s">
        <v>108</v>
      </c>
      <c r="M26" t="s">
        <v>109</v>
      </c>
      <c r="O26" t="s">
        <v>264</v>
      </c>
      <c r="P26" t="s">
        <v>133</v>
      </c>
      <c r="Q26" t="s">
        <v>264</v>
      </c>
      <c r="R26" t="s">
        <v>108</v>
      </c>
      <c r="S26" t="s">
        <v>109</v>
      </c>
      <c r="T26" t="s">
        <v>109</v>
      </c>
      <c r="U26" t="s">
        <v>109</v>
      </c>
      <c r="W26" t="s">
        <v>109</v>
      </c>
      <c r="X26" t="s">
        <v>228</v>
      </c>
      <c r="Y26" t="s">
        <v>109</v>
      </c>
      <c r="Z26" t="s">
        <v>109</v>
      </c>
      <c r="AA26" t="s">
        <v>109</v>
      </c>
      <c r="AB26" t="s">
        <v>228</v>
      </c>
      <c r="AD26" t="s">
        <v>133</v>
      </c>
      <c r="AE26">
        <v>1006</v>
      </c>
      <c r="AF26">
        <v>1006</v>
      </c>
      <c r="AG26" t="s">
        <v>109</v>
      </c>
      <c r="AH26" t="s">
        <v>108</v>
      </c>
      <c r="AI26" t="s">
        <v>109</v>
      </c>
      <c r="AJ26" t="s">
        <v>109</v>
      </c>
      <c r="AK26" t="s">
        <v>109</v>
      </c>
    </row>
    <row r="27" spans="1:37">
      <c r="A27" t="s">
        <v>134</v>
      </c>
      <c r="B27" t="s">
        <v>265</v>
      </c>
      <c r="H27" t="s">
        <v>134</v>
      </c>
      <c r="I27" t="s">
        <v>265</v>
      </c>
      <c r="J27" t="s">
        <v>108</v>
      </c>
      <c r="K27" t="s">
        <v>109</v>
      </c>
      <c r="L27" t="s">
        <v>111</v>
      </c>
      <c r="M27" t="s">
        <v>108</v>
      </c>
      <c r="O27" t="s">
        <v>265</v>
      </c>
      <c r="P27" t="s">
        <v>134</v>
      </c>
      <c r="Q27" t="s">
        <v>265</v>
      </c>
      <c r="R27" t="s">
        <v>108</v>
      </c>
      <c r="S27" t="s">
        <v>109</v>
      </c>
      <c r="T27" t="s">
        <v>111</v>
      </c>
      <c r="U27" t="s">
        <v>109</v>
      </c>
      <c r="W27" t="s">
        <v>109</v>
      </c>
      <c r="X27" t="s">
        <v>228</v>
      </c>
      <c r="Y27" t="s">
        <v>109</v>
      </c>
      <c r="Z27" t="s">
        <v>231</v>
      </c>
      <c r="AA27" t="s">
        <v>109</v>
      </c>
      <c r="AB27" t="s">
        <v>257</v>
      </c>
      <c r="AD27" t="s">
        <v>134</v>
      </c>
      <c r="AE27">
        <v>2119</v>
      </c>
      <c r="AF27">
        <v>2119</v>
      </c>
      <c r="AG27" t="s">
        <v>109</v>
      </c>
      <c r="AH27" t="s">
        <v>108</v>
      </c>
      <c r="AI27" t="s">
        <v>109</v>
      </c>
      <c r="AJ27" t="s">
        <v>111</v>
      </c>
      <c r="AK27" t="s">
        <v>109</v>
      </c>
    </row>
    <row r="28" spans="1:37">
      <c r="A28" t="s">
        <v>135</v>
      </c>
      <c r="B28" t="s">
        <v>266</v>
      </c>
      <c r="H28" t="s">
        <v>135</v>
      </c>
      <c r="I28" t="s">
        <v>266</v>
      </c>
      <c r="J28" t="s">
        <v>108</v>
      </c>
      <c r="K28" t="s">
        <v>108</v>
      </c>
      <c r="L28" t="s">
        <v>108</v>
      </c>
      <c r="M28" t="s">
        <v>108</v>
      </c>
      <c r="O28" t="s">
        <v>266</v>
      </c>
      <c r="P28" t="s">
        <v>135</v>
      </c>
      <c r="Q28" t="s">
        <v>266</v>
      </c>
      <c r="R28" t="s">
        <v>108</v>
      </c>
      <c r="S28" t="s">
        <v>108</v>
      </c>
      <c r="T28" t="s">
        <v>108</v>
      </c>
      <c r="U28" t="s">
        <v>108</v>
      </c>
      <c r="W28" t="s">
        <v>109</v>
      </c>
      <c r="X28" t="s">
        <v>228</v>
      </c>
      <c r="Y28" t="s">
        <v>230</v>
      </c>
      <c r="Z28" t="s">
        <v>235</v>
      </c>
      <c r="AA28" t="s">
        <v>232</v>
      </c>
      <c r="AB28" t="s">
        <v>249</v>
      </c>
      <c r="AD28" t="s">
        <v>135</v>
      </c>
      <c r="AE28">
        <v>3011</v>
      </c>
      <c r="AF28">
        <v>3011</v>
      </c>
      <c r="AG28" t="s">
        <v>109</v>
      </c>
      <c r="AH28" t="s">
        <v>108</v>
      </c>
      <c r="AI28" t="s">
        <v>108</v>
      </c>
      <c r="AJ28" t="s">
        <v>108</v>
      </c>
      <c r="AK28" t="s">
        <v>108</v>
      </c>
    </row>
    <row r="29" spans="1:37">
      <c r="A29" t="s">
        <v>136</v>
      </c>
      <c r="B29" t="s">
        <v>267</v>
      </c>
      <c r="H29" t="s">
        <v>136</v>
      </c>
      <c r="I29" t="s">
        <v>267</v>
      </c>
      <c r="J29" t="s">
        <v>108</v>
      </c>
      <c r="K29" t="s">
        <v>108</v>
      </c>
      <c r="L29" t="s">
        <v>111</v>
      </c>
      <c r="M29" t="s">
        <v>108</v>
      </c>
      <c r="O29" t="s">
        <v>267</v>
      </c>
      <c r="P29" t="s">
        <v>136</v>
      </c>
      <c r="Q29" t="s">
        <v>267</v>
      </c>
      <c r="R29" t="s">
        <v>108</v>
      </c>
      <c r="S29" t="s">
        <v>108</v>
      </c>
      <c r="T29" t="s">
        <v>111</v>
      </c>
      <c r="U29" t="s">
        <v>108</v>
      </c>
      <c r="W29" t="s">
        <v>109</v>
      </c>
      <c r="X29" t="s">
        <v>228</v>
      </c>
      <c r="Y29" t="s">
        <v>230</v>
      </c>
      <c r="Z29" t="s">
        <v>231</v>
      </c>
      <c r="AA29" t="s">
        <v>232</v>
      </c>
      <c r="AB29" t="s">
        <v>233</v>
      </c>
      <c r="AD29" t="s">
        <v>136</v>
      </c>
      <c r="AE29">
        <v>2006</v>
      </c>
      <c r="AF29">
        <v>2006</v>
      </c>
      <c r="AG29" t="s">
        <v>109</v>
      </c>
      <c r="AH29" t="s">
        <v>108</v>
      </c>
      <c r="AI29" t="s">
        <v>108</v>
      </c>
      <c r="AJ29" t="s">
        <v>111</v>
      </c>
      <c r="AK29" t="s">
        <v>108</v>
      </c>
    </row>
    <row r="30" spans="1:37">
      <c r="A30" t="s">
        <v>137</v>
      </c>
      <c r="B30" t="s">
        <v>268</v>
      </c>
      <c r="H30" t="s">
        <v>137</v>
      </c>
      <c r="I30" t="s">
        <v>268</v>
      </c>
      <c r="J30" t="s">
        <v>108</v>
      </c>
      <c r="K30" t="s">
        <v>108</v>
      </c>
      <c r="L30" t="s">
        <v>108</v>
      </c>
      <c r="M30" t="s">
        <v>108</v>
      </c>
      <c r="O30" t="s">
        <v>268</v>
      </c>
      <c r="P30" t="s">
        <v>137</v>
      </c>
      <c r="Q30" t="s">
        <v>268</v>
      </c>
      <c r="R30" t="s">
        <v>108</v>
      </c>
      <c r="S30" t="s">
        <v>108</v>
      </c>
      <c r="T30" t="s">
        <v>109</v>
      </c>
      <c r="U30" t="s">
        <v>108</v>
      </c>
      <c r="W30" t="s">
        <v>109</v>
      </c>
      <c r="X30" t="s">
        <v>228</v>
      </c>
      <c r="Y30" t="s">
        <v>230</v>
      </c>
      <c r="Z30" t="s">
        <v>109</v>
      </c>
      <c r="AA30" t="s">
        <v>232</v>
      </c>
      <c r="AB30" t="s">
        <v>238</v>
      </c>
      <c r="AD30" t="s">
        <v>137</v>
      </c>
      <c r="AE30">
        <v>3012</v>
      </c>
      <c r="AF30">
        <v>3012</v>
      </c>
      <c r="AG30" t="s">
        <v>109</v>
      </c>
      <c r="AH30" t="s">
        <v>108</v>
      </c>
      <c r="AI30" t="s">
        <v>108</v>
      </c>
      <c r="AJ30" t="s">
        <v>109</v>
      </c>
      <c r="AK30" t="s">
        <v>108</v>
      </c>
    </row>
    <row r="31" spans="1:37">
      <c r="A31" t="s">
        <v>138</v>
      </c>
      <c r="B31" t="s">
        <v>269</v>
      </c>
      <c r="H31" t="s">
        <v>138</v>
      </c>
      <c r="I31" t="s">
        <v>269</v>
      </c>
      <c r="J31" t="s">
        <v>108</v>
      </c>
      <c r="K31" t="s">
        <v>109</v>
      </c>
      <c r="L31" t="s">
        <v>108</v>
      </c>
      <c r="M31" t="s">
        <v>109</v>
      </c>
      <c r="O31" t="s">
        <v>269</v>
      </c>
      <c r="P31" t="s">
        <v>138</v>
      </c>
      <c r="Q31" t="s">
        <v>269</v>
      </c>
      <c r="R31" t="s">
        <v>108</v>
      </c>
      <c r="S31" t="s">
        <v>109</v>
      </c>
      <c r="T31" t="s">
        <v>108</v>
      </c>
      <c r="U31" t="s">
        <v>109</v>
      </c>
      <c r="W31" t="s">
        <v>109</v>
      </c>
      <c r="X31" t="s">
        <v>228</v>
      </c>
      <c r="Y31" t="s">
        <v>109</v>
      </c>
      <c r="Z31" t="s">
        <v>235</v>
      </c>
      <c r="AA31" t="s">
        <v>109</v>
      </c>
      <c r="AB31" t="s">
        <v>236</v>
      </c>
      <c r="AD31" t="s">
        <v>138</v>
      </c>
      <c r="AE31">
        <v>3041</v>
      </c>
      <c r="AF31">
        <v>3041</v>
      </c>
      <c r="AG31" t="s">
        <v>109</v>
      </c>
      <c r="AH31" t="s">
        <v>108</v>
      </c>
      <c r="AI31" t="s">
        <v>109</v>
      </c>
      <c r="AJ31" t="s">
        <v>108</v>
      </c>
      <c r="AK31" t="s">
        <v>109</v>
      </c>
    </row>
    <row r="32" spans="1:37">
      <c r="A32" t="s">
        <v>139</v>
      </c>
      <c r="B32" t="s">
        <v>270</v>
      </c>
      <c r="H32" t="s">
        <v>139</v>
      </c>
      <c r="I32" t="s">
        <v>270</v>
      </c>
      <c r="J32" t="s">
        <v>108</v>
      </c>
      <c r="K32" t="s">
        <v>109</v>
      </c>
      <c r="L32" t="s">
        <v>108</v>
      </c>
      <c r="M32" t="s">
        <v>109</v>
      </c>
      <c r="O32" t="s">
        <v>270</v>
      </c>
      <c r="P32" t="s">
        <v>139</v>
      </c>
      <c r="Q32" t="s">
        <v>270</v>
      </c>
      <c r="R32" t="s">
        <v>108</v>
      </c>
      <c r="S32" t="s">
        <v>109</v>
      </c>
      <c r="T32" t="s">
        <v>109</v>
      </c>
      <c r="U32" t="s">
        <v>109</v>
      </c>
      <c r="W32" t="s">
        <v>109</v>
      </c>
      <c r="X32" t="s">
        <v>228</v>
      </c>
      <c r="Y32" t="s">
        <v>109</v>
      </c>
      <c r="Z32" t="s">
        <v>109</v>
      </c>
      <c r="AA32" t="s">
        <v>109</v>
      </c>
      <c r="AB32" t="s">
        <v>228</v>
      </c>
      <c r="AD32" t="s">
        <v>139</v>
      </c>
      <c r="AE32">
        <v>2246</v>
      </c>
      <c r="AF32">
        <v>2246</v>
      </c>
      <c r="AG32" t="s">
        <v>109</v>
      </c>
      <c r="AH32" t="s">
        <v>108</v>
      </c>
      <c r="AI32" t="s">
        <v>109</v>
      </c>
      <c r="AJ32" t="s">
        <v>109</v>
      </c>
      <c r="AK32" t="s">
        <v>109</v>
      </c>
    </row>
    <row r="33" spans="1:37">
      <c r="A33" t="s">
        <v>140</v>
      </c>
      <c r="B33" t="s">
        <v>271</v>
      </c>
      <c r="H33" t="s">
        <v>140</v>
      </c>
      <c r="I33" t="s">
        <v>271</v>
      </c>
      <c r="J33" t="s">
        <v>108</v>
      </c>
      <c r="K33" t="s">
        <v>109</v>
      </c>
      <c r="L33" t="s">
        <v>108</v>
      </c>
      <c r="M33" t="s">
        <v>108</v>
      </c>
      <c r="O33" t="s">
        <v>271</v>
      </c>
      <c r="P33" t="s">
        <v>140</v>
      </c>
      <c r="Q33" t="s">
        <v>271</v>
      </c>
      <c r="R33" t="s">
        <v>108</v>
      </c>
      <c r="S33" t="s">
        <v>109</v>
      </c>
      <c r="T33" t="s">
        <v>109</v>
      </c>
      <c r="U33" t="s">
        <v>108</v>
      </c>
      <c r="W33" t="s">
        <v>109</v>
      </c>
      <c r="X33" t="s">
        <v>228</v>
      </c>
      <c r="Y33" t="s">
        <v>109</v>
      </c>
      <c r="Z33" t="s">
        <v>109</v>
      </c>
      <c r="AA33" t="s">
        <v>232</v>
      </c>
      <c r="AB33" t="s">
        <v>259</v>
      </c>
      <c r="AD33" t="s">
        <v>140</v>
      </c>
      <c r="AE33">
        <v>3308</v>
      </c>
      <c r="AF33">
        <v>3308</v>
      </c>
      <c r="AG33" t="s">
        <v>109</v>
      </c>
      <c r="AH33" t="s">
        <v>108</v>
      </c>
      <c r="AI33" t="s">
        <v>109</v>
      </c>
      <c r="AJ33" t="s">
        <v>109</v>
      </c>
      <c r="AK33" t="s">
        <v>108</v>
      </c>
    </row>
    <row r="34" spans="1:37">
      <c r="A34" t="s">
        <v>141</v>
      </c>
      <c r="B34" t="s">
        <v>272</v>
      </c>
      <c r="H34" t="s">
        <v>141</v>
      </c>
      <c r="I34" t="s">
        <v>272</v>
      </c>
      <c r="J34" t="s">
        <v>108</v>
      </c>
      <c r="K34" t="s">
        <v>109</v>
      </c>
      <c r="L34" t="s">
        <v>108</v>
      </c>
      <c r="M34" t="s">
        <v>109</v>
      </c>
      <c r="O34" t="s">
        <v>272</v>
      </c>
      <c r="P34" t="s">
        <v>141</v>
      </c>
      <c r="Q34" t="s">
        <v>272</v>
      </c>
      <c r="R34" t="s">
        <v>108</v>
      </c>
      <c r="S34" t="s">
        <v>109</v>
      </c>
      <c r="T34" t="s">
        <v>109</v>
      </c>
      <c r="U34" t="s">
        <v>109</v>
      </c>
      <c r="W34" t="s">
        <v>109</v>
      </c>
      <c r="X34" t="s">
        <v>228</v>
      </c>
      <c r="Y34" t="s">
        <v>109</v>
      </c>
      <c r="Z34" t="s">
        <v>109</v>
      </c>
      <c r="AA34" t="s">
        <v>109</v>
      </c>
      <c r="AB34" t="s">
        <v>228</v>
      </c>
      <c r="AD34" t="s">
        <v>141</v>
      </c>
      <c r="AE34">
        <v>3368</v>
      </c>
      <c r="AF34">
        <v>3368</v>
      </c>
      <c r="AG34" t="s">
        <v>109</v>
      </c>
      <c r="AH34" t="s">
        <v>108</v>
      </c>
      <c r="AI34" t="s">
        <v>109</v>
      </c>
      <c r="AJ34" t="s">
        <v>109</v>
      </c>
      <c r="AK34" t="s">
        <v>109</v>
      </c>
    </row>
    <row r="35" spans="1:37">
      <c r="A35" t="s">
        <v>142</v>
      </c>
      <c r="B35" t="s">
        <v>273</v>
      </c>
      <c r="H35" t="s">
        <v>142</v>
      </c>
      <c r="I35" t="s">
        <v>273</v>
      </c>
      <c r="J35" t="s">
        <v>108</v>
      </c>
      <c r="K35" t="s">
        <v>109</v>
      </c>
      <c r="L35" t="s">
        <v>108</v>
      </c>
      <c r="M35" t="s">
        <v>108</v>
      </c>
      <c r="O35" t="s">
        <v>273</v>
      </c>
      <c r="P35" t="s">
        <v>142</v>
      </c>
      <c r="Q35" t="s">
        <v>273</v>
      </c>
      <c r="R35" t="s">
        <v>108</v>
      </c>
      <c r="S35" t="s">
        <v>109</v>
      </c>
      <c r="T35" t="s">
        <v>108</v>
      </c>
      <c r="U35" t="s">
        <v>108</v>
      </c>
      <c r="W35" t="s">
        <v>109</v>
      </c>
      <c r="X35" t="s">
        <v>228</v>
      </c>
      <c r="Y35" t="s">
        <v>109</v>
      </c>
      <c r="Z35" t="s">
        <v>235</v>
      </c>
      <c r="AA35" t="s">
        <v>232</v>
      </c>
      <c r="AB35" t="s">
        <v>245</v>
      </c>
      <c r="AD35" t="s">
        <v>142</v>
      </c>
      <c r="AE35">
        <v>2444</v>
      </c>
      <c r="AF35">
        <v>2444</v>
      </c>
      <c r="AG35" t="s">
        <v>109</v>
      </c>
      <c r="AH35" t="s">
        <v>108</v>
      </c>
      <c r="AI35" t="s">
        <v>109</v>
      </c>
      <c r="AJ35" t="s">
        <v>108</v>
      </c>
      <c r="AK35" t="s">
        <v>108</v>
      </c>
    </row>
    <row r="36" spans="1:37">
      <c r="A36" t="s">
        <v>143</v>
      </c>
      <c r="B36" t="s">
        <v>274</v>
      </c>
      <c r="H36" t="s">
        <v>143</v>
      </c>
      <c r="I36" t="s">
        <v>274</v>
      </c>
      <c r="J36" t="s">
        <v>108</v>
      </c>
      <c r="K36" t="s">
        <v>109</v>
      </c>
      <c r="L36" t="s">
        <v>108</v>
      </c>
      <c r="M36" t="s">
        <v>109</v>
      </c>
      <c r="O36" t="s">
        <v>274</v>
      </c>
      <c r="P36" t="s">
        <v>143</v>
      </c>
      <c r="Q36" t="s">
        <v>274</v>
      </c>
      <c r="R36" t="s">
        <v>108</v>
      </c>
      <c r="S36" t="s">
        <v>109</v>
      </c>
      <c r="T36" t="s">
        <v>109</v>
      </c>
      <c r="U36" t="s">
        <v>109</v>
      </c>
      <c r="W36" t="s">
        <v>109</v>
      </c>
      <c r="X36" t="s">
        <v>228</v>
      </c>
      <c r="Y36" t="s">
        <v>109</v>
      </c>
      <c r="Z36" t="s">
        <v>109</v>
      </c>
      <c r="AA36" t="s">
        <v>109</v>
      </c>
      <c r="AB36" t="s">
        <v>228</v>
      </c>
      <c r="AD36" t="s">
        <v>143</v>
      </c>
      <c r="AE36">
        <v>3074</v>
      </c>
      <c r="AF36">
        <v>3074</v>
      </c>
      <c r="AG36" t="s">
        <v>109</v>
      </c>
      <c r="AH36" t="s">
        <v>108</v>
      </c>
      <c r="AI36" t="s">
        <v>109</v>
      </c>
      <c r="AJ36" t="s">
        <v>109</v>
      </c>
      <c r="AK36" t="s">
        <v>109</v>
      </c>
    </row>
    <row r="37" spans="1:37">
      <c r="A37" t="s">
        <v>144</v>
      </c>
      <c r="B37" t="s">
        <v>275</v>
      </c>
      <c r="H37" t="s">
        <v>144</v>
      </c>
      <c r="I37" t="s">
        <v>275</v>
      </c>
      <c r="J37" t="s">
        <v>108</v>
      </c>
      <c r="K37" t="s">
        <v>108</v>
      </c>
      <c r="L37" t="s">
        <v>111</v>
      </c>
      <c r="M37" t="s">
        <v>108</v>
      </c>
      <c r="O37" t="s">
        <v>275</v>
      </c>
      <c r="P37" t="s">
        <v>144</v>
      </c>
      <c r="Q37" t="s">
        <v>275</v>
      </c>
      <c r="R37" t="s">
        <v>108</v>
      </c>
      <c r="S37" t="s">
        <v>108</v>
      </c>
      <c r="T37" t="s">
        <v>111</v>
      </c>
      <c r="U37" t="s">
        <v>108</v>
      </c>
      <c r="W37" t="s">
        <v>109</v>
      </c>
      <c r="X37" t="s">
        <v>228</v>
      </c>
      <c r="Y37" t="s">
        <v>230</v>
      </c>
      <c r="Z37" t="s">
        <v>231</v>
      </c>
      <c r="AA37" t="s">
        <v>232</v>
      </c>
      <c r="AB37" t="s">
        <v>233</v>
      </c>
      <c r="AD37" t="s">
        <v>144</v>
      </c>
      <c r="AE37">
        <v>2336</v>
      </c>
      <c r="AF37">
        <v>2336</v>
      </c>
      <c r="AG37" t="s">
        <v>109</v>
      </c>
      <c r="AH37" t="s">
        <v>108</v>
      </c>
      <c r="AI37" t="s">
        <v>108</v>
      </c>
      <c r="AJ37" t="s">
        <v>111</v>
      </c>
      <c r="AK37" t="s">
        <v>108</v>
      </c>
    </row>
    <row r="38" spans="1:37">
      <c r="A38" t="s">
        <v>145</v>
      </c>
      <c r="B38" t="s">
        <v>276</v>
      </c>
      <c r="H38" t="s">
        <v>145</v>
      </c>
      <c r="I38" t="s">
        <v>276</v>
      </c>
      <c r="J38" t="s">
        <v>108</v>
      </c>
      <c r="K38" t="s">
        <v>109</v>
      </c>
      <c r="L38" t="s">
        <v>108</v>
      </c>
      <c r="M38" t="s">
        <v>109</v>
      </c>
      <c r="O38" t="s">
        <v>276</v>
      </c>
      <c r="P38" t="s">
        <v>145</v>
      </c>
      <c r="Q38" t="s">
        <v>276</v>
      </c>
      <c r="R38" t="s">
        <v>108</v>
      </c>
      <c r="S38" t="s">
        <v>108</v>
      </c>
      <c r="T38" t="s">
        <v>109</v>
      </c>
      <c r="U38" t="s">
        <v>108</v>
      </c>
      <c r="W38" t="s">
        <v>109</v>
      </c>
      <c r="X38" t="s">
        <v>228</v>
      </c>
      <c r="Y38" t="s">
        <v>230</v>
      </c>
      <c r="Z38" t="s">
        <v>109</v>
      </c>
      <c r="AA38" t="s">
        <v>232</v>
      </c>
      <c r="AB38" t="s">
        <v>238</v>
      </c>
      <c r="AD38" t="s">
        <v>145</v>
      </c>
      <c r="AE38">
        <v>2010</v>
      </c>
      <c r="AF38">
        <v>2010</v>
      </c>
      <c r="AG38" t="s">
        <v>109</v>
      </c>
      <c r="AH38" t="s">
        <v>108</v>
      </c>
      <c r="AI38" t="s">
        <v>108</v>
      </c>
      <c r="AJ38" t="s">
        <v>109</v>
      </c>
      <c r="AK38" t="s">
        <v>108</v>
      </c>
    </row>
    <row r="39" spans="1:37">
      <c r="A39" t="s">
        <v>146</v>
      </c>
      <c r="B39" t="s">
        <v>277</v>
      </c>
      <c r="H39" t="s">
        <v>146</v>
      </c>
      <c r="I39" t="s">
        <v>277</v>
      </c>
      <c r="J39" t="s">
        <v>108</v>
      </c>
      <c r="K39" t="s">
        <v>109</v>
      </c>
      <c r="L39" t="s">
        <v>108</v>
      </c>
      <c r="M39" t="s">
        <v>109</v>
      </c>
      <c r="O39" t="s">
        <v>277</v>
      </c>
      <c r="P39" t="s">
        <v>146</v>
      </c>
      <c r="Q39" t="s">
        <v>277</v>
      </c>
      <c r="R39" t="s">
        <v>108</v>
      </c>
      <c r="S39" t="s">
        <v>109</v>
      </c>
      <c r="T39" t="s">
        <v>109</v>
      </c>
      <c r="U39" t="s">
        <v>109</v>
      </c>
      <c r="W39" t="s">
        <v>109</v>
      </c>
      <c r="X39" t="s">
        <v>228</v>
      </c>
      <c r="Y39" t="s">
        <v>109</v>
      </c>
      <c r="Z39" t="s">
        <v>109</v>
      </c>
      <c r="AA39" t="s">
        <v>109</v>
      </c>
      <c r="AB39" t="s">
        <v>228</v>
      </c>
      <c r="AD39" t="s">
        <v>146</v>
      </c>
      <c r="AE39">
        <v>3065</v>
      </c>
      <c r="AF39">
        <v>3065</v>
      </c>
      <c r="AG39" t="s">
        <v>109</v>
      </c>
      <c r="AH39" t="s">
        <v>108</v>
      </c>
      <c r="AI39" t="s">
        <v>109</v>
      </c>
      <c r="AJ39" t="s">
        <v>109</v>
      </c>
      <c r="AK39" t="s">
        <v>109</v>
      </c>
    </row>
    <row r="40" spans="1:37">
      <c r="A40" t="s">
        <v>147</v>
      </c>
      <c r="B40" t="s">
        <v>278</v>
      </c>
      <c r="H40" t="s">
        <v>147</v>
      </c>
      <c r="I40" t="s">
        <v>278</v>
      </c>
      <c r="J40" t="s">
        <v>108</v>
      </c>
      <c r="K40" t="s">
        <v>109</v>
      </c>
      <c r="L40" t="s">
        <v>108</v>
      </c>
      <c r="M40" t="s">
        <v>109</v>
      </c>
      <c r="O40" t="s">
        <v>278</v>
      </c>
      <c r="P40" t="s">
        <v>147</v>
      </c>
      <c r="Q40" t="s">
        <v>278</v>
      </c>
      <c r="R40" t="s">
        <v>108</v>
      </c>
      <c r="S40" t="s">
        <v>108</v>
      </c>
      <c r="T40" t="s">
        <v>111</v>
      </c>
      <c r="U40" t="s">
        <v>109</v>
      </c>
      <c r="W40" t="s">
        <v>109</v>
      </c>
      <c r="X40" t="s">
        <v>228</v>
      </c>
      <c r="Y40" t="s">
        <v>230</v>
      </c>
      <c r="Z40" t="s">
        <v>231</v>
      </c>
      <c r="AA40" t="s">
        <v>109</v>
      </c>
      <c r="AB40" t="s">
        <v>279</v>
      </c>
      <c r="AD40" t="s">
        <v>147</v>
      </c>
      <c r="AE40">
        <v>2011</v>
      </c>
      <c r="AF40">
        <v>2011</v>
      </c>
      <c r="AG40" t="s">
        <v>109</v>
      </c>
      <c r="AH40" t="s">
        <v>108</v>
      </c>
      <c r="AI40" t="s">
        <v>108</v>
      </c>
      <c r="AJ40" t="s">
        <v>111</v>
      </c>
      <c r="AK40" t="s">
        <v>109</v>
      </c>
    </row>
    <row r="41" spans="1:37">
      <c r="A41" t="s">
        <v>148</v>
      </c>
      <c r="B41" t="s">
        <v>280</v>
      </c>
      <c r="H41" t="s">
        <v>148</v>
      </c>
      <c r="I41" t="s">
        <v>280</v>
      </c>
      <c r="J41" t="s">
        <v>108</v>
      </c>
      <c r="K41" t="s">
        <v>109</v>
      </c>
      <c r="L41" t="s">
        <v>108</v>
      </c>
      <c r="M41" t="s">
        <v>108</v>
      </c>
      <c r="O41" t="s">
        <v>280</v>
      </c>
      <c r="P41" t="s">
        <v>148</v>
      </c>
      <c r="Q41" t="s">
        <v>280</v>
      </c>
      <c r="R41" t="s">
        <v>108</v>
      </c>
      <c r="S41" t="s">
        <v>109</v>
      </c>
      <c r="T41" t="s">
        <v>109</v>
      </c>
      <c r="U41" t="s">
        <v>108</v>
      </c>
      <c r="W41" t="s">
        <v>109</v>
      </c>
      <c r="X41" t="s">
        <v>228</v>
      </c>
      <c r="Y41" t="s">
        <v>109</v>
      </c>
      <c r="Z41" t="s">
        <v>109</v>
      </c>
      <c r="AA41" t="s">
        <v>232</v>
      </c>
      <c r="AB41" t="s">
        <v>259</v>
      </c>
      <c r="AD41" t="s">
        <v>148</v>
      </c>
      <c r="AE41">
        <v>2012</v>
      </c>
      <c r="AF41">
        <v>2012</v>
      </c>
      <c r="AG41" t="s">
        <v>109</v>
      </c>
      <c r="AH41" t="s">
        <v>108</v>
      </c>
      <c r="AI41" t="s">
        <v>109</v>
      </c>
      <c r="AJ41" t="s">
        <v>109</v>
      </c>
      <c r="AK41" t="s">
        <v>108</v>
      </c>
    </row>
    <row r="42" spans="1:37">
      <c r="A42" t="s">
        <v>149</v>
      </c>
      <c r="B42" t="s">
        <v>281</v>
      </c>
      <c r="H42" t="s">
        <v>149</v>
      </c>
      <c r="I42" t="s">
        <v>281</v>
      </c>
      <c r="J42" t="s">
        <v>108</v>
      </c>
      <c r="K42" t="s">
        <v>108</v>
      </c>
      <c r="L42" t="s">
        <v>108</v>
      </c>
      <c r="M42" t="s">
        <v>108</v>
      </c>
      <c r="O42" t="s">
        <v>281</v>
      </c>
      <c r="P42" t="s">
        <v>149</v>
      </c>
      <c r="Q42" t="s">
        <v>281</v>
      </c>
      <c r="R42" t="s">
        <v>108</v>
      </c>
      <c r="S42" t="s">
        <v>108</v>
      </c>
      <c r="T42" t="s">
        <v>108</v>
      </c>
      <c r="U42" t="s">
        <v>108</v>
      </c>
      <c r="W42" t="s">
        <v>109</v>
      </c>
      <c r="X42" t="s">
        <v>228</v>
      </c>
      <c r="Y42" t="s">
        <v>230</v>
      </c>
      <c r="Z42" t="s">
        <v>235</v>
      </c>
      <c r="AA42" t="s">
        <v>232</v>
      </c>
      <c r="AB42" t="s">
        <v>249</v>
      </c>
      <c r="AD42" t="s">
        <v>149</v>
      </c>
      <c r="AE42">
        <v>2068</v>
      </c>
      <c r="AF42">
        <v>2068</v>
      </c>
      <c r="AG42" t="s">
        <v>109</v>
      </c>
      <c r="AH42" t="s">
        <v>108</v>
      </c>
      <c r="AI42" t="s">
        <v>108</v>
      </c>
      <c r="AJ42" t="s">
        <v>108</v>
      </c>
      <c r="AK42" t="s">
        <v>108</v>
      </c>
    </row>
    <row r="43" spans="1:37">
      <c r="A43" t="s">
        <v>150</v>
      </c>
      <c r="B43" t="s">
        <v>282</v>
      </c>
      <c r="H43" t="s">
        <v>150</v>
      </c>
      <c r="I43" t="s">
        <v>282</v>
      </c>
      <c r="J43" t="s">
        <v>108</v>
      </c>
      <c r="K43" t="s">
        <v>108</v>
      </c>
      <c r="L43" t="s">
        <v>108</v>
      </c>
      <c r="M43" t="s">
        <v>108</v>
      </c>
      <c r="O43" t="s">
        <v>282</v>
      </c>
      <c r="P43" t="s">
        <v>150</v>
      </c>
      <c r="Q43" t="s">
        <v>282</v>
      </c>
      <c r="R43" t="s">
        <v>108</v>
      </c>
      <c r="S43" t="s">
        <v>108</v>
      </c>
      <c r="T43" t="s">
        <v>109</v>
      </c>
      <c r="U43" t="s">
        <v>108</v>
      </c>
      <c r="W43" t="s">
        <v>109</v>
      </c>
      <c r="X43" t="s">
        <v>228</v>
      </c>
      <c r="Y43" t="s">
        <v>230</v>
      </c>
      <c r="Z43" t="s">
        <v>109</v>
      </c>
      <c r="AA43" t="s">
        <v>232</v>
      </c>
      <c r="AB43" t="s">
        <v>238</v>
      </c>
      <c r="AD43" t="s">
        <v>150</v>
      </c>
      <c r="AE43">
        <v>2016</v>
      </c>
      <c r="AF43">
        <v>2016</v>
      </c>
      <c r="AG43" t="s">
        <v>109</v>
      </c>
      <c r="AH43" t="s">
        <v>108</v>
      </c>
      <c r="AI43" t="s">
        <v>108</v>
      </c>
      <c r="AJ43" t="s">
        <v>109</v>
      </c>
      <c r="AK43" t="s">
        <v>108</v>
      </c>
    </row>
    <row r="44" spans="1:37">
      <c r="A44" t="s">
        <v>283</v>
      </c>
      <c r="B44" t="s">
        <v>284</v>
      </c>
      <c r="H44" t="s">
        <v>283</v>
      </c>
      <c r="I44" t="s">
        <v>284</v>
      </c>
      <c r="J44" t="s">
        <v>109</v>
      </c>
      <c r="K44" t="s">
        <v>109</v>
      </c>
      <c r="L44" t="s">
        <v>109</v>
      </c>
      <c r="M44" t="s">
        <v>109</v>
      </c>
      <c r="O44" t="s">
        <v>284</v>
      </c>
      <c r="P44" t="s">
        <v>283</v>
      </c>
      <c r="Q44" t="s">
        <v>284</v>
      </c>
      <c r="R44" t="s">
        <v>108</v>
      </c>
      <c r="S44" t="s">
        <v>109</v>
      </c>
      <c r="T44" t="s">
        <v>109</v>
      </c>
      <c r="U44" t="s">
        <v>109</v>
      </c>
      <c r="W44" t="s">
        <v>109</v>
      </c>
      <c r="X44" t="s">
        <v>228</v>
      </c>
      <c r="Y44" t="s">
        <v>109</v>
      </c>
      <c r="Z44" t="s">
        <v>109</v>
      </c>
      <c r="AA44" t="s">
        <v>109</v>
      </c>
      <c r="AB44" t="s">
        <v>228</v>
      </c>
      <c r="AD44" t="s">
        <v>283</v>
      </c>
      <c r="AE44">
        <v>3066</v>
      </c>
      <c r="AF44">
        <v>3066</v>
      </c>
      <c r="AG44" t="s">
        <v>109</v>
      </c>
      <c r="AH44" t="s">
        <v>108</v>
      </c>
      <c r="AI44" t="s">
        <v>109</v>
      </c>
      <c r="AJ44" t="s">
        <v>109</v>
      </c>
      <c r="AK44" t="s">
        <v>109</v>
      </c>
    </row>
    <row r="45" spans="1:37">
      <c r="A45" t="s">
        <v>151</v>
      </c>
      <c r="B45" t="s">
        <v>285</v>
      </c>
      <c r="H45" t="s">
        <v>151</v>
      </c>
      <c r="I45" t="s">
        <v>285</v>
      </c>
      <c r="J45" t="s">
        <v>108</v>
      </c>
      <c r="K45" t="s">
        <v>108</v>
      </c>
      <c r="L45" t="s">
        <v>108</v>
      </c>
      <c r="M45" t="s">
        <v>109</v>
      </c>
      <c r="O45" t="s">
        <v>285</v>
      </c>
      <c r="P45" t="s">
        <v>151</v>
      </c>
      <c r="Q45" t="s">
        <v>285</v>
      </c>
      <c r="R45" t="s">
        <v>108</v>
      </c>
      <c r="S45" t="s">
        <v>109</v>
      </c>
      <c r="T45" t="s">
        <v>108</v>
      </c>
      <c r="U45" t="s">
        <v>109</v>
      </c>
      <c r="W45" t="s">
        <v>109</v>
      </c>
      <c r="X45" t="s">
        <v>228</v>
      </c>
      <c r="Y45" t="s">
        <v>109</v>
      </c>
      <c r="Z45" t="s">
        <v>235</v>
      </c>
      <c r="AA45" t="s">
        <v>109</v>
      </c>
      <c r="AB45" t="s">
        <v>236</v>
      </c>
      <c r="AD45" t="s">
        <v>151</v>
      </c>
      <c r="AE45">
        <v>3068</v>
      </c>
      <c r="AF45">
        <v>3068</v>
      </c>
      <c r="AG45" t="s">
        <v>109</v>
      </c>
      <c r="AH45" t="s">
        <v>108</v>
      </c>
      <c r="AI45" t="s">
        <v>109</v>
      </c>
      <c r="AJ45" t="s">
        <v>108</v>
      </c>
      <c r="AK45" t="s">
        <v>109</v>
      </c>
    </row>
    <row r="46" spans="1:37">
      <c r="A46" t="s">
        <v>152</v>
      </c>
      <c r="B46" t="s">
        <v>286</v>
      </c>
      <c r="H46" t="s">
        <v>152</v>
      </c>
      <c r="I46" t="s">
        <v>286</v>
      </c>
      <c r="J46" t="s">
        <v>108</v>
      </c>
      <c r="K46" t="s">
        <v>108</v>
      </c>
      <c r="L46" t="s">
        <v>108</v>
      </c>
      <c r="M46" t="s">
        <v>108</v>
      </c>
      <c r="O46" t="s">
        <v>286</v>
      </c>
      <c r="P46" t="s">
        <v>152</v>
      </c>
      <c r="Q46" t="s">
        <v>286</v>
      </c>
      <c r="R46" t="s">
        <v>108</v>
      </c>
      <c r="S46" t="s">
        <v>108</v>
      </c>
      <c r="T46" t="s">
        <v>108</v>
      </c>
      <c r="U46" t="s">
        <v>108</v>
      </c>
      <c r="W46" t="s">
        <v>109</v>
      </c>
      <c r="X46" t="s">
        <v>228</v>
      </c>
      <c r="Y46" t="s">
        <v>230</v>
      </c>
      <c r="Z46" t="s">
        <v>235</v>
      </c>
      <c r="AA46" t="s">
        <v>232</v>
      </c>
      <c r="AB46" t="s">
        <v>249</v>
      </c>
      <c r="AD46" t="s">
        <v>152</v>
      </c>
      <c r="AE46">
        <v>2123</v>
      </c>
      <c r="AF46">
        <v>2123</v>
      </c>
      <c r="AG46" t="s">
        <v>109</v>
      </c>
      <c r="AH46" t="s">
        <v>108</v>
      </c>
      <c r="AI46" t="s">
        <v>108</v>
      </c>
      <c r="AJ46" t="s">
        <v>108</v>
      </c>
      <c r="AK46" t="s">
        <v>108</v>
      </c>
    </row>
    <row r="47" spans="1:37">
      <c r="A47" t="s">
        <v>153</v>
      </c>
      <c r="B47" t="s">
        <v>287</v>
      </c>
      <c r="H47" t="s">
        <v>153</v>
      </c>
      <c r="I47" t="s">
        <v>287</v>
      </c>
      <c r="J47" t="s">
        <v>108</v>
      </c>
      <c r="K47" t="s">
        <v>109</v>
      </c>
      <c r="L47" t="s">
        <v>111</v>
      </c>
      <c r="M47" t="s">
        <v>109</v>
      </c>
      <c r="O47" t="s">
        <v>287</v>
      </c>
      <c r="P47" t="s">
        <v>153</v>
      </c>
      <c r="Q47" t="s">
        <v>287</v>
      </c>
      <c r="R47" t="s">
        <v>108</v>
      </c>
      <c r="S47" t="s">
        <v>108</v>
      </c>
      <c r="T47" t="s">
        <v>109</v>
      </c>
      <c r="U47" t="s">
        <v>109</v>
      </c>
      <c r="W47" t="s">
        <v>109</v>
      </c>
      <c r="X47" t="s">
        <v>228</v>
      </c>
      <c r="Y47" t="s">
        <v>230</v>
      </c>
      <c r="Z47" t="s">
        <v>109</v>
      </c>
      <c r="AA47" t="s">
        <v>109</v>
      </c>
      <c r="AB47" t="s">
        <v>243</v>
      </c>
      <c r="AD47" t="s">
        <v>153</v>
      </c>
      <c r="AE47">
        <v>3310</v>
      </c>
      <c r="AF47">
        <v>3310</v>
      </c>
      <c r="AG47" t="s">
        <v>109</v>
      </c>
      <c r="AH47" t="s">
        <v>108</v>
      </c>
      <c r="AI47" t="s">
        <v>108</v>
      </c>
      <c r="AJ47" t="s">
        <v>109</v>
      </c>
      <c r="AK47" t="s">
        <v>109</v>
      </c>
    </row>
    <row r="48" spans="1:37">
      <c r="A48" t="s">
        <v>154</v>
      </c>
      <c r="B48" t="s">
        <v>288</v>
      </c>
      <c r="H48" t="s">
        <v>154</v>
      </c>
      <c r="I48" t="s">
        <v>288</v>
      </c>
      <c r="J48" t="s">
        <v>108</v>
      </c>
      <c r="K48" t="s">
        <v>109</v>
      </c>
      <c r="L48" t="s">
        <v>108</v>
      </c>
      <c r="M48" t="s">
        <v>109</v>
      </c>
      <c r="O48" t="s">
        <v>288</v>
      </c>
      <c r="P48" t="s">
        <v>154</v>
      </c>
      <c r="Q48" t="s">
        <v>288</v>
      </c>
      <c r="R48" t="s">
        <v>108</v>
      </c>
      <c r="S48" t="s">
        <v>109</v>
      </c>
      <c r="T48" t="s">
        <v>108</v>
      </c>
      <c r="U48" t="s">
        <v>109</v>
      </c>
      <c r="W48" t="s">
        <v>109</v>
      </c>
      <c r="X48" t="s">
        <v>228</v>
      </c>
      <c r="Y48" t="s">
        <v>109</v>
      </c>
      <c r="Z48" t="s">
        <v>235</v>
      </c>
      <c r="AA48" t="s">
        <v>109</v>
      </c>
      <c r="AB48" t="s">
        <v>236</v>
      </c>
      <c r="AD48" t="s">
        <v>154</v>
      </c>
      <c r="AE48">
        <v>2315</v>
      </c>
      <c r="AF48">
        <v>2315</v>
      </c>
      <c r="AG48" t="s">
        <v>109</v>
      </c>
      <c r="AH48" t="s">
        <v>108</v>
      </c>
      <c r="AI48" t="s">
        <v>109</v>
      </c>
      <c r="AJ48" t="s">
        <v>108</v>
      </c>
      <c r="AK48" t="s">
        <v>109</v>
      </c>
    </row>
    <row r="49" spans="1:37">
      <c r="A49" t="s">
        <v>155</v>
      </c>
      <c r="B49" t="s">
        <v>289</v>
      </c>
      <c r="H49" t="s">
        <v>155</v>
      </c>
      <c r="I49" t="s">
        <v>289</v>
      </c>
      <c r="J49" t="s">
        <v>108</v>
      </c>
      <c r="K49" t="s">
        <v>108</v>
      </c>
      <c r="L49" t="s">
        <v>108</v>
      </c>
      <c r="M49" t="s">
        <v>108</v>
      </c>
      <c r="O49" t="s">
        <v>289</v>
      </c>
      <c r="P49" t="s">
        <v>155</v>
      </c>
      <c r="Q49" t="s">
        <v>289</v>
      </c>
      <c r="R49" t="s">
        <v>108</v>
      </c>
      <c r="S49" t="s">
        <v>108</v>
      </c>
      <c r="T49" t="s">
        <v>111</v>
      </c>
      <c r="U49" t="s">
        <v>108</v>
      </c>
      <c r="W49" t="s">
        <v>109</v>
      </c>
      <c r="X49" t="s">
        <v>228</v>
      </c>
      <c r="Y49" t="s">
        <v>230</v>
      </c>
      <c r="Z49" t="s">
        <v>231</v>
      </c>
      <c r="AA49" t="s">
        <v>232</v>
      </c>
      <c r="AB49" t="s">
        <v>233</v>
      </c>
      <c r="AD49" t="s">
        <v>155</v>
      </c>
      <c r="AE49">
        <v>2018</v>
      </c>
      <c r="AF49">
        <v>2018</v>
      </c>
      <c r="AG49" t="s">
        <v>109</v>
      </c>
      <c r="AH49" t="s">
        <v>108</v>
      </c>
      <c r="AI49" t="s">
        <v>108</v>
      </c>
      <c r="AJ49" t="s">
        <v>111</v>
      </c>
      <c r="AK49" t="s">
        <v>108</v>
      </c>
    </row>
    <row r="50" spans="1:37">
      <c r="A50" t="s">
        <v>157</v>
      </c>
      <c r="B50" t="s">
        <v>290</v>
      </c>
      <c r="H50" t="s">
        <v>157</v>
      </c>
      <c r="I50" t="s">
        <v>290</v>
      </c>
      <c r="J50" t="s">
        <v>109</v>
      </c>
      <c r="K50" t="s">
        <v>109</v>
      </c>
      <c r="L50" t="s">
        <v>109</v>
      </c>
      <c r="M50" t="s">
        <v>109</v>
      </c>
      <c r="O50" t="s">
        <v>290</v>
      </c>
      <c r="P50" t="s">
        <v>157</v>
      </c>
      <c r="Q50" t="s">
        <v>290</v>
      </c>
      <c r="R50" t="s">
        <v>108</v>
      </c>
      <c r="T50" t="s">
        <v>108</v>
      </c>
      <c r="W50" t="s">
        <v>109</v>
      </c>
      <c r="X50" t="s">
        <v>228</v>
      </c>
      <c r="Y50" t="s">
        <v>109</v>
      </c>
      <c r="Z50" t="s">
        <v>235</v>
      </c>
      <c r="AA50" t="s">
        <v>109</v>
      </c>
      <c r="AB50" t="s">
        <v>236</v>
      </c>
      <c r="AD50" t="s">
        <v>157</v>
      </c>
      <c r="AE50">
        <v>2205</v>
      </c>
      <c r="AF50">
        <v>2205</v>
      </c>
      <c r="AG50" t="s">
        <v>109</v>
      </c>
      <c r="AH50" t="s">
        <v>108</v>
      </c>
      <c r="AI50">
        <v>0</v>
      </c>
      <c r="AJ50" t="s">
        <v>108</v>
      </c>
      <c r="AK50">
        <v>0</v>
      </c>
    </row>
    <row r="51" spans="1:37">
      <c r="A51" t="s">
        <v>158</v>
      </c>
      <c r="B51" t="s">
        <v>291</v>
      </c>
      <c r="H51" t="s">
        <v>158</v>
      </c>
      <c r="I51" t="s">
        <v>291</v>
      </c>
      <c r="J51" t="s">
        <v>108</v>
      </c>
      <c r="K51" t="s">
        <v>108</v>
      </c>
      <c r="L51" t="s">
        <v>111</v>
      </c>
      <c r="M51" t="s">
        <v>108</v>
      </c>
      <c r="O51" t="s">
        <v>291</v>
      </c>
      <c r="P51" t="s">
        <v>158</v>
      </c>
      <c r="Q51" t="s">
        <v>291</v>
      </c>
      <c r="R51" t="s">
        <v>108</v>
      </c>
      <c r="S51" t="s">
        <v>108</v>
      </c>
      <c r="T51" t="s">
        <v>111</v>
      </c>
      <c r="U51" t="s">
        <v>108</v>
      </c>
      <c r="W51" t="s">
        <v>109</v>
      </c>
      <c r="X51" t="s">
        <v>228</v>
      </c>
      <c r="Y51" t="s">
        <v>230</v>
      </c>
      <c r="Z51" t="s">
        <v>231</v>
      </c>
      <c r="AA51" t="s">
        <v>232</v>
      </c>
      <c r="AB51" t="s">
        <v>233</v>
      </c>
      <c r="AD51" t="s">
        <v>158</v>
      </c>
      <c r="AE51">
        <v>2211</v>
      </c>
      <c r="AF51">
        <v>2211</v>
      </c>
      <c r="AG51" t="s">
        <v>109</v>
      </c>
      <c r="AH51" t="s">
        <v>108</v>
      </c>
      <c r="AI51" t="s">
        <v>108</v>
      </c>
      <c r="AJ51" t="s">
        <v>111</v>
      </c>
      <c r="AK51" t="s">
        <v>108</v>
      </c>
    </row>
    <row r="52" spans="1:37">
      <c r="A52" t="s">
        <v>159</v>
      </c>
      <c r="B52" t="s">
        <v>292</v>
      </c>
      <c r="H52" t="s">
        <v>159</v>
      </c>
      <c r="I52" t="s">
        <v>292</v>
      </c>
      <c r="J52" t="s">
        <v>108</v>
      </c>
      <c r="K52" t="s">
        <v>109</v>
      </c>
      <c r="L52" t="s">
        <v>108</v>
      </c>
      <c r="M52" t="s">
        <v>109</v>
      </c>
      <c r="O52" t="s">
        <v>292</v>
      </c>
      <c r="P52" t="s">
        <v>159</v>
      </c>
      <c r="Q52" t="s">
        <v>292</v>
      </c>
      <c r="R52" t="s">
        <v>108</v>
      </c>
      <c r="S52" t="s">
        <v>109</v>
      </c>
      <c r="T52" t="s">
        <v>109</v>
      </c>
      <c r="U52" t="s">
        <v>109</v>
      </c>
      <c r="W52" t="s">
        <v>109</v>
      </c>
      <c r="X52" t="s">
        <v>228</v>
      </c>
      <c r="Y52" t="s">
        <v>109</v>
      </c>
      <c r="Z52" t="s">
        <v>109</v>
      </c>
      <c r="AA52" t="s">
        <v>109</v>
      </c>
      <c r="AB52" t="s">
        <v>228</v>
      </c>
      <c r="AD52" t="s">
        <v>159</v>
      </c>
      <c r="AE52">
        <v>3071</v>
      </c>
      <c r="AF52">
        <v>3071</v>
      </c>
      <c r="AG52" t="s">
        <v>109</v>
      </c>
      <c r="AH52" t="s">
        <v>108</v>
      </c>
      <c r="AI52" t="s">
        <v>109</v>
      </c>
      <c r="AJ52" t="s">
        <v>109</v>
      </c>
      <c r="AK52" t="s">
        <v>109</v>
      </c>
    </row>
    <row r="53" spans="1:37">
      <c r="A53" t="s">
        <v>160</v>
      </c>
      <c r="B53" t="s">
        <v>293</v>
      </c>
      <c r="H53" t="s">
        <v>160</v>
      </c>
      <c r="I53" t="s">
        <v>293</v>
      </c>
      <c r="J53" t="s">
        <v>109</v>
      </c>
      <c r="K53" t="s">
        <v>109</v>
      </c>
      <c r="L53" t="s">
        <v>109</v>
      </c>
      <c r="M53" t="s">
        <v>109</v>
      </c>
      <c r="O53" t="s">
        <v>293</v>
      </c>
      <c r="P53" t="s">
        <v>160</v>
      </c>
      <c r="Q53" t="s">
        <v>293</v>
      </c>
      <c r="R53" t="s">
        <v>109</v>
      </c>
      <c r="S53" t="s">
        <v>109</v>
      </c>
      <c r="T53" t="s">
        <v>109</v>
      </c>
      <c r="U53" t="s">
        <v>109</v>
      </c>
      <c r="W53" t="s">
        <v>109</v>
      </c>
      <c r="X53" t="s">
        <v>109</v>
      </c>
      <c r="Y53" t="s">
        <v>109</v>
      </c>
      <c r="Z53" t="s">
        <v>109</v>
      </c>
      <c r="AA53" t="s">
        <v>109</v>
      </c>
      <c r="AB53" t="s">
        <v>109</v>
      </c>
      <c r="AD53" t="s">
        <v>160</v>
      </c>
      <c r="AE53">
        <v>1002</v>
      </c>
      <c r="AF53">
        <v>1002</v>
      </c>
      <c r="AG53" t="s">
        <v>109</v>
      </c>
      <c r="AH53" t="s">
        <v>109</v>
      </c>
      <c r="AI53" t="s">
        <v>109</v>
      </c>
      <c r="AJ53" t="s">
        <v>109</v>
      </c>
      <c r="AK53" t="s">
        <v>109</v>
      </c>
    </row>
    <row r="54" spans="1:37">
      <c r="A54" t="s">
        <v>161</v>
      </c>
      <c r="B54" t="s">
        <v>294</v>
      </c>
      <c r="H54" t="s">
        <v>161</v>
      </c>
      <c r="I54" t="s">
        <v>294</v>
      </c>
      <c r="J54" t="s">
        <v>109</v>
      </c>
      <c r="K54" t="s">
        <v>109</v>
      </c>
      <c r="L54" t="s">
        <v>109</v>
      </c>
      <c r="M54" t="s">
        <v>109</v>
      </c>
      <c r="O54" t="s">
        <v>294</v>
      </c>
      <c r="P54" t="s">
        <v>161</v>
      </c>
      <c r="Q54" t="s">
        <v>294</v>
      </c>
      <c r="R54" t="s">
        <v>108</v>
      </c>
      <c r="S54" t="s">
        <v>109</v>
      </c>
      <c r="T54" t="s">
        <v>111</v>
      </c>
      <c r="U54" t="s">
        <v>108</v>
      </c>
      <c r="W54" t="s">
        <v>109</v>
      </c>
      <c r="X54" t="s">
        <v>228</v>
      </c>
      <c r="Y54" t="s">
        <v>109</v>
      </c>
      <c r="Z54" t="s">
        <v>231</v>
      </c>
      <c r="AA54" t="s">
        <v>232</v>
      </c>
      <c r="AB54" t="s">
        <v>295</v>
      </c>
      <c r="AD54" t="s">
        <v>161</v>
      </c>
      <c r="AE54">
        <v>2212</v>
      </c>
      <c r="AF54">
        <v>2212</v>
      </c>
      <c r="AG54" t="s">
        <v>109</v>
      </c>
      <c r="AH54" t="s">
        <v>108</v>
      </c>
      <c r="AI54" t="s">
        <v>109</v>
      </c>
      <c r="AJ54" t="s">
        <v>111</v>
      </c>
      <c r="AK54" t="s">
        <v>108</v>
      </c>
    </row>
    <row r="55" spans="1:37">
      <c r="A55" t="s">
        <v>162</v>
      </c>
      <c r="B55" t="s">
        <v>296</v>
      </c>
      <c r="H55" t="s">
        <v>162</v>
      </c>
      <c r="I55" t="s">
        <v>296</v>
      </c>
      <c r="J55" t="s">
        <v>108</v>
      </c>
      <c r="K55" t="s">
        <v>109</v>
      </c>
      <c r="L55" t="s">
        <v>108</v>
      </c>
      <c r="M55" t="s">
        <v>109</v>
      </c>
      <c r="O55" t="s">
        <v>296</v>
      </c>
      <c r="P55" t="s">
        <v>162</v>
      </c>
      <c r="Q55" t="s">
        <v>296</v>
      </c>
      <c r="R55" t="s">
        <v>108</v>
      </c>
      <c r="S55" t="s">
        <v>109</v>
      </c>
      <c r="T55" t="s">
        <v>109</v>
      </c>
      <c r="U55" t="s">
        <v>109</v>
      </c>
      <c r="W55" t="s">
        <v>109</v>
      </c>
      <c r="X55" t="s">
        <v>228</v>
      </c>
      <c r="Y55" t="s">
        <v>109</v>
      </c>
      <c r="Z55" t="s">
        <v>109</v>
      </c>
      <c r="AA55" t="s">
        <v>109</v>
      </c>
      <c r="AB55" t="s">
        <v>228</v>
      </c>
      <c r="AD55" t="s">
        <v>162</v>
      </c>
      <c r="AE55">
        <v>1007</v>
      </c>
      <c r="AF55">
        <v>1007</v>
      </c>
      <c r="AG55" t="s">
        <v>109</v>
      </c>
      <c r="AH55" t="s">
        <v>108</v>
      </c>
      <c r="AI55" t="s">
        <v>109</v>
      </c>
      <c r="AJ55" t="s">
        <v>109</v>
      </c>
      <c r="AK55" t="s">
        <v>109</v>
      </c>
    </row>
    <row r="56" spans="1:37">
      <c r="A56" t="s">
        <v>163</v>
      </c>
      <c r="B56" t="s">
        <v>297</v>
      </c>
      <c r="H56" t="s">
        <v>163</v>
      </c>
      <c r="I56" t="s">
        <v>297</v>
      </c>
      <c r="J56" t="s">
        <v>108</v>
      </c>
      <c r="K56" t="s">
        <v>109</v>
      </c>
      <c r="L56" t="s">
        <v>111</v>
      </c>
      <c r="M56" t="s">
        <v>109</v>
      </c>
      <c r="O56" t="s">
        <v>297</v>
      </c>
      <c r="P56" t="s">
        <v>163</v>
      </c>
      <c r="Q56" t="s">
        <v>297</v>
      </c>
      <c r="R56" t="s">
        <v>108</v>
      </c>
      <c r="S56" t="s">
        <v>109</v>
      </c>
      <c r="T56" t="s">
        <v>111</v>
      </c>
      <c r="U56" t="s">
        <v>109</v>
      </c>
      <c r="W56" t="s">
        <v>109</v>
      </c>
      <c r="X56" t="s">
        <v>228</v>
      </c>
      <c r="Y56" t="s">
        <v>109</v>
      </c>
      <c r="Z56" t="s">
        <v>231</v>
      </c>
      <c r="AA56" t="s">
        <v>109</v>
      </c>
      <c r="AB56" t="s">
        <v>257</v>
      </c>
      <c r="AD56" t="s">
        <v>163</v>
      </c>
      <c r="AE56">
        <v>3945</v>
      </c>
      <c r="AF56">
        <v>3945</v>
      </c>
      <c r="AG56" t="s">
        <v>109</v>
      </c>
      <c r="AH56" t="s">
        <v>108</v>
      </c>
      <c r="AI56" t="s">
        <v>109</v>
      </c>
      <c r="AJ56" t="s">
        <v>111</v>
      </c>
      <c r="AK56" t="s">
        <v>109</v>
      </c>
    </row>
    <row r="57" spans="1:37">
      <c r="A57" t="s">
        <v>164</v>
      </c>
      <c r="B57" t="s">
        <v>298</v>
      </c>
      <c r="H57" t="s">
        <v>164</v>
      </c>
      <c r="I57" t="s">
        <v>298</v>
      </c>
      <c r="J57" t="s">
        <v>108</v>
      </c>
      <c r="K57" t="s">
        <v>109</v>
      </c>
      <c r="L57" t="s">
        <v>108</v>
      </c>
      <c r="M57" t="s">
        <v>109</v>
      </c>
      <c r="O57" t="s">
        <v>298</v>
      </c>
      <c r="P57" t="s">
        <v>164</v>
      </c>
      <c r="Q57" t="s">
        <v>298</v>
      </c>
      <c r="R57" t="s">
        <v>108</v>
      </c>
      <c r="S57" t="s">
        <v>109</v>
      </c>
      <c r="T57" t="s">
        <v>109</v>
      </c>
      <c r="U57" t="s">
        <v>109</v>
      </c>
      <c r="W57" t="s">
        <v>109</v>
      </c>
      <c r="X57" t="s">
        <v>228</v>
      </c>
      <c r="Y57" t="s">
        <v>109</v>
      </c>
      <c r="Z57" t="s">
        <v>109</v>
      </c>
      <c r="AA57" t="s">
        <v>109</v>
      </c>
      <c r="AB57" t="s">
        <v>228</v>
      </c>
      <c r="AD57" t="s">
        <v>164</v>
      </c>
      <c r="AE57">
        <v>3022</v>
      </c>
      <c r="AF57">
        <v>3022</v>
      </c>
      <c r="AG57" t="s">
        <v>109</v>
      </c>
      <c r="AH57" t="s">
        <v>108</v>
      </c>
      <c r="AI57" t="s">
        <v>109</v>
      </c>
      <c r="AJ57" t="s">
        <v>109</v>
      </c>
      <c r="AK57" t="s">
        <v>109</v>
      </c>
    </row>
    <row r="58" spans="1:37">
      <c r="A58" t="s">
        <v>165</v>
      </c>
      <c r="B58" t="s">
        <v>299</v>
      </c>
      <c r="H58" t="s">
        <v>165</v>
      </c>
      <c r="I58" t="s">
        <v>299</v>
      </c>
      <c r="J58" t="s">
        <v>108</v>
      </c>
      <c r="K58" t="s">
        <v>108</v>
      </c>
      <c r="L58" t="s">
        <v>108</v>
      </c>
      <c r="M58" t="s">
        <v>108</v>
      </c>
      <c r="O58" t="s">
        <v>299</v>
      </c>
      <c r="P58" t="s">
        <v>165</v>
      </c>
      <c r="Q58" t="s">
        <v>299</v>
      </c>
      <c r="R58" t="s">
        <v>108</v>
      </c>
      <c r="S58" t="s">
        <v>108</v>
      </c>
      <c r="T58" t="s">
        <v>109</v>
      </c>
      <c r="U58" t="s">
        <v>108</v>
      </c>
      <c r="W58" t="s">
        <v>109</v>
      </c>
      <c r="X58" t="s">
        <v>228</v>
      </c>
      <c r="Y58" t="s">
        <v>230</v>
      </c>
      <c r="Z58" t="s">
        <v>109</v>
      </c>
      <c r="AA58" t="s">
        <v>232</v>
      </c>
      <c r="AB58" t="s">
        <v>238</v>
      </c>
      <c r="AD58" t="s">
        <v>165</v>
      </c>
      <c r="AE58">
        <v>2331</v>
      </c>
      <c r="AF58">
        <v>2331</v>
      </c>
      <c r="AG58" t="s">
        <v>109</v>
      </c>
      <c r="AH58" t="s">
        <v>108</v>
      </c>
      <c r="AI58" t="s">
        <v>108</v>
      </c>
      <c r="AJ58" t="s">
        <v>109</v>
      </c>
      <c r="AK58" t="s">
        <v>108</v>
      </c>
    </row>
    <row r="59" spans="1:37">
      <c r="A59" t="s">
        <v>166</v>
      </c>
      <c r="B59" t="s">
        <v>300</v>
      </c>
      <c r="H59" t="s">
        <v>166</v>
      </c>
      <c r="I59" t="s">
        <v>300</v>
      </c>
      <c r="J59" t="s">
        <v>108</v>
      </c>
      <c r="K59" t="s">
        <v>109</v>
      </c>
      <c r="L59" t="s">
        <v>108</v>
      </c>
      <c r="M59" t="s">
        <v>109</v>
      </c>
      <c r="O59" t="s">
        <v>300</v>
      </c>
      <c r="P59" t="s">
        <v>166</v>
      </c>
      <c r="Q59" t="s">
        <v>300</v>
      </c>
      <c r="R59" t="s">
        <v>108</v>
      </c>
      <c r="S59" t="s">
        <v>109</v>
      </c>
      <c r="T59" t="s">
        <v>108</v>
      </c>
      <c r="U59" t="s">
        <v>109</v>
      </c>
      <c r="W59" t="s">
        <v>109</v>
      </c>
      <c r="X59" t="s">
        <v>228</v>
      </c>
      <c r="Y59" t="s">
        <v>109</v>
      </c>
      <c r="Z59" t="s">
        <v>235</v>
      </c>
      <c r="AA59" t="s">
        <v>109</v>
      </c>
      <c r="AB59" t="s">
        <v>236</v>
      </c>
      <c r="AD59" t="s">
        <v>166</v>
      </c>
      <c r="AE59">
        <v>1000</v>
      </c>
      <c r="AF59">
        <v>1000</v>
      </c>
      <c r="AG59" t="s">
        <v>109</v>
      </c>
      <c r="AH59" t="s">
        <v>108</v>
      </c>
      <c r="AI59" t="s">
        <v>109</v>
      </c>
      <c r="AJ59" t="s">
        <v>108</v>
      </c>
      <c r="AK59" t="s">
        <v>109</v>
      </c>
    </row>
    <row r="60" spans="1:37">
      <c r="A60" t="s">
        <v>167</v>
      </c>
      <c r="B60" t="s">
        <v>301</v>
      </c>
      <c r="H60" t="s">
        <v>167</v>
      </c>
      <c r="I60" t="s">
        <v>301</v>
      </c>
      <c r="J60" t="s">
        <v>108</v>
      </c>
      <c r="K60" t="s">
        <v>109</v>
      </c>
      <c r="L60" t="s">
        <v>108</v>
      </c>
      <c r="M60" t="s">
        <v>109</v>
      </c>
      <c r="O60" t="s">
        <v>301</v>
      </c>
      <c r="P60" t="s">
        <v>167</v>
      </c>
      <c r="Q60" t="s">
        <v>301</v>
      </c>
      <c r="R60" t="s">
        <v>108</v>
      </c>
      <c r="S60" t="s">
        <v>109</v>
      </c>
      <c r="T60" t="s">
        <v>108</v>
      </c>
      <c r="U60" t="s">
        <v>109</v>
      </c>
      <c r="W60" t="s">
        <v>109</v>
      </c>
      <c r="X60" t="s">
        <v>228</v>
      </c>
      <c r="Y60" t="s">
        <v>109</v>
      </c>
      <c r="Z60" t="s">
        <v>235</v>
      </c>
      <c r="AA60" t="s">
        <v>109</v>
      </c>
      <c r="AB60" t="s">
        <v>236</v>
      </c>
      <c r="AD60" t="s">
        <v>167</v>
      </c>
      <c r="AE60">
        <v>2446</v>
      </c>
      <c r="AF60">
        <v>2446</v>
      </c>
      <c r="AG60" t="s">
        <v>109</v>
      </c>
      <c r="AH60" t="s">
        <v>108</v>
      </c>
      <c r="AI60" t="s">
        <v>109</v>
      </c>
      <c r="AJ60" t="s">
        <v>108</v>
      </c>
      <c r="AK60" t="s">
        <v>109</v>
      </c>
    </row>
    <row r="61" spans="1:37">
      <c r="A61" t="s">
        <v>168</v>
      </c>
      <c r="B61" t="s">
        <v>302</v>
      </c>
      <c r="H61" t="s">
        <v>168</v>
      </c>
      <c r="I61" t="s">
        <v>302</v>
      </c>
      <c r="J61" t="s">
        <v>108</v>
      </c>
      <c r="K61" t="s">
        <v>109</v>
      </c>
      <c r="L61" t="s">
        <v>108</v>
      </c>
      <c r="M61" t="s">
        <v>109</v>
      </c>
      <c r="O61" t="s">
        <v>302</v>
      </c>
      <c r="P61" t="s">
        <v>168</v>
      </c>
      <c r="Q61" t="s">
        <v>302</v>
      </c>
      <c r="R61" t="s">
        <v>108</v>
      </c>
      <c r="S61" t="s">
        <v>109</v>
      </c>
      <c r="T61" t="s">
        <v>108</v>
      </c>
      <c r="U61" t="s">
        <v>109</v>
      </c>
      <c r="W61" t="s">
        <v>109</v>
      </c>
      <c r="X61" t="s">
        <v>228</v>
      </c>
      <c r="Y61" t="s">
        <v>109</v>
      </c>
      <c r="Z61" t="s">
        <v>235</v>
      </c>
      <c r="AA61" t="s">
        <v>109</v>
      </c>
      <c r="AB61" t="s">
        <v>236</v>
      </c>
      <c r="AD61" t="s">
        <v>168</v>
      </c>
      <c r="AE61">
        <v>3317</v>
      </c>
      <c r="AF61">
        <v>3317</v>
      </c>
      <c r="AG61" t="s">
        <v>109</v>
      </c>
      <c r="AH61" t="s">
        <v>108</v>
      </c>
      <c r="AI61" t="s">
        <v>109</v>
      </c>
      <c r="AJ61" t="s">
        <v>108</v>
      </c>
      <c r="AK61" t="s">
        <v>109</v>
      </c>
    </row>
    <row r="62" spans="1:37">
      <c r="A62" t="s">
        <v>169</v>
      </c>
      <c r="B62" t="s">
        <v>303</v>
      </c>
      <c r="H62" t="s">
        <v>169</v>
      </c>
      <c r="I62" t="s">
        <v>303</v>
      </c>
      <c r="J62" t="s">
        <v>108</v>
      </c>
      <c r="K62" t="s">
        <v>108</v>
      </c>
      <c r="L62" t="s">
        <v>108</v>
      </c>
      <c r="M62" t="s">
        <v>108</v>
      </c>
      <c r="O62" t="s">
        <v>303</v>
      </c>
      <c r="P62" t="s">
        <v>169</v>
      </c>
      <c r="Q62" t="s">
        <v>303</v>
      </c>
      <c r="R62" t="s">
        <v>108</v>
      </c>
      <c r="S62" t="s">
        <v>108</v>
      </c>
      <c r="T62" t="s">
        <v>111</v>
      </c>
      <c r="U62" t="s">
        <v>108</v>
      </c>
      <c r="W62" t="s">
        <v>109</v>
      </c>
      <c r="X62" t="s">
        <v>228</v>
      </c>
      <c r="Y62" t="s">
        <v>230</v>
      </c>
      <c r="Z62" t="s">
        <v>231</v>
      </c>
      <c r="AA62" t="s">
        <v>232</v>
      </c>
      <c r="AB62" t="s">
        <v>233</v>
      </c>
      <c r="AD62" t="s">
        <v>169</v>
      </c>
      <c r="AE62">
        <v>2066</v>
      </c>
      <c r="AF62">
        <v>2066</v>
      </c>
      <c r="AG62" t="s">
        <v>109</v>
      </c>
      <c r="AH62" t="s">
        <v>108</v>
      </c>
      <c r="AI62" t="s">
        <v>108</v>
      </c>
      <c r="AJ62" t="s">
        <v>111</v>
      </c>
      <c r="AK62" t="s">
        <v>108</v>
      </c>
    </row>
    <row r="63" spans="1:37">
      <c r="A63" t="s">
        <v>170</v>
      </c>
      <c r="B63" t="s">
        <v>304</v>
      </c>
      <c r="H63" t="s">
        <v>170</v>
      </c>
      <c r="I63" t="s">
        <v>304</v>
      </c>
      <c r="J63" t="s">
        <v>108</v>
      </c>
      <c r="K63" t="s">
        <v>109</v>
      </c>
      <c r="L63" t="s">
        <v>111</v>
      </c>
      <c r="M63" t="s">
        <v>109</v>
      </c>
      <c r="O63" t="s">
        <v>304</v>
      </c>
      <c r="P63" t="s">
        <v>170</v>
      </c>
      <c r="Q63" t="s">
        <v>304</v>
      </c>
      <c r="R63" t="s">
        <v>108</v>
      </c>
      <c r="S63" t="s">
        <v>109</v>
      </c>
      <c r="T63" t="s">
        <v>111</v>
      </c>
      <c r="U63" t="s">
        <v>109</v>
      </c>
      <c r="W63" t="s">
        <v>109</v>
      </c>
      <c r="X63" t="s">
        <v>228</v>
      </c>
      <c r="Y63" t="s">
        <v>109</v>
      </c>
      <c r="Z63" t="s">
        <v>231</v>
      </c>
      <c r="AA63" t="s">
        <v>109</v>
      </c>
      <c r="AB63" t="s">
        <v>257</v>
      </c>
      <c r="AD63" t="s">
        <v>170</v>
      </c>
      <c r="AE63">
        <v>2293</v>
      </c>
      <c r="AF63">
        <v>2293</v>
      </c>
      <c r="AG63" t="s">
        <v>109</v>
      </c>
      <c r="AH63" t="s">
        <v>108</v>
      </c>
      <c r="AI63" t="s">
        <v>109</v>
      </c>
      <c r="AJ63" t="s">
        <v>111</v>
      </c>
      <c r="AK63" t="s">
        <v>109</v>
      </c>
    </row>
    <row r="64" spans="1:37">
      <c r="A64" t="s">
        <v>171</v>
      </c>
      <c r="B64" t="s">
        <v>305</v>
      </c>
      <c r="H64" t="s">
        <v>171</v>
      </c>
      <c r="I64" t="s">
        <v>305</v>
      </c>
      <c r="J64" t="s">
        <v>108</v>
      </c>
      <c r="K64" t="s">
        <v>109</v>
      </c>
      <c r="L64" t="s">
        <v>108</v>
      </c>
      <c r="M64" t="s">
        <v>109</v>
      </c>
      <c r="O64" t="s">
        <v>305</v>
      </c>
      <c r="P64" t="s">
        <v>171</v>
      </c>
      <c r="Q64" t="s">
        <v>305</v>
      </c>
      <c r="R64" t="s">
        <v>108</v>
      </c>
      <c r="S64" t="s">
        <v>109</v>
      </c>
      <c r="T64" t="s">
        <v>111</v>
      </c>
      <c r="U64" t="s">
        <v>108</v>
      </c>
      <c r="W64" t="s">
        <v>109</v>
      </c>
      <c r="X64" t="s">
        <v>228</v>
      </c>
      <c r="Y64" t="s">
        <v>109</v>
      </c>
      <c r="Z64" t="s">
        <v>231</v>
      </c>
      <c r="AA64" t="s">
        <v>232</v>
      </c>
      <c r="AB64" t="s">
        <v>295</v>
      </c>
      <c r="AD64" t="s">
        <v>171</v>
      </c>
      <c r="AE64">
        <v>2074</v>
      </c>
      <c r="AF64">
        <v>2074</v>
      </c>
      <c r="AG64" t="s">
        <v>109</v>
      </c>
      <c r="AH64" t="s">
        <v>108</v>
      </c>
      <c r="AI64" t="s">
        <v>109</v>
      </c>
      <c r="AJ64" t="s">
        <v>111</v>
      </c>
      <c r="AK64" t="s">
        <v>108</v>
      </c>
    </row>
    <row r="65" spans="1:37">
      <c r="A65" t="s">
        <v>172</v>
      </c>
      <c r="B65" t="s">
        <v>306</v>
      </c>
      <c r="H65" t="s">
        <v>172</v>
      </c>
      <c r="I65" t="s">
        <v>306</v>
      </c>
      <c r="J65" t="s">
        <v>108</v>
      </c>
      <c r="K65" t="s">
        <v>109</v>
      </c>
      <c r="L65" t="s">
        <v>111</v>
      </c>
      <c r="M65" t="s">
        <v>108</v>
      </c>
      <c r="O65" t="s">
        <v>306</v>
      </c>
      <c r="P65" t="s">
        <v>172</v>
      </c>
      <c r="Q65" t="s">
        <v>306</v>
      </c>
      <c r="R65" t="s">
        <v>108</v>
      </c>
      <c r="S65" t="s">
        <v>109</v>
      </c>
      <c r="T65" t="s">
        <v>111</v>
      </c>
      <c r="U65" t="s">
        <v>108</v>
      </c>
      <c r="W65" t="s">
        <v>109</v>
      </c>
      <c r="X65" t="s">
        <v>228</v>
      </c>
      <c r="Y65" t="s">
        <v>109</v>
      </c>
      <c r="Z65" t="s">
        <v>231</v>
      </c>
      <c r="AA65" t="s">
        <v>232</v>
      </c>
      <c r="AB65" t="s">
        <v>295</v>
      </c>
      <c r="AD65" t="s">
        <v>172</v>
      </c>
      <c r="AE65">
        <v>2075</v>
      </c>
      <c r="AF65">
        <v>2075</v>
      </c>
      <c r="AG65" t="s">
        <v>109</v>
      </c>
      <c r="AH65" t="s">
        <v>108</v>
      </c>
      <c r="AI65" t="s">
        <v>109</v>
      </c>
      <c r="AJ65" t="s">
        <v>111</v>
      </c>
      <c r="AK65" t="s">
        <v>108</v>
      </c>
    </row>
    <row r="66" spans="1:37">
      <c r="A66" t="s">
        <v>173</v>
      </c>
      <c r="B66" t="s">
        <v>307</v>
      </c>
      <c r="H66" t="s">
        <v>173</v>
      </c>
      <c r="I66" t="s">
        <v>307</v>
      </c>
      <c r="J66" t="s">
        <v>108</v>
      </c>
      <c r="K66" t="s">
        <v>108</v>
      </c>
      <c r="L66" t="s">
        <v>108</v>
      </c>
      <c r="M66" t="s">
        <v>108</v>
      </c>
      <c r="O66" t="s">
        <v>307</v>
      </c>
      <c r="P66" t="s">
        <v>173</v>
      </c>
      <c r="Q66" t="s">
        <v>307</v>
      </c>
      <c r="R66" t="s">
        <v>108</v>
      </c>
      <c r="S66" t="s">
        <v>108</v>
      </c>
      <c r="T66" t="s">
        <v>111</v>
      </c>
      <c r="U66" t="s">
        <v>108</v>
      </c>
      <c r="W66" t="s">
        <v>109</v>
      </c>
      <c r="X66" t="s">
        <v>228</v>
      </c>
      <c r="Y66" t="s">
        <v>230</v>
      </c>
      <c r="Z66" t="s">
        <v>231</v>
      </c>
      <c r="AA66" t="s">
        <v>232</v>
      </c>
      <c r="AB66" t="s">
        <v>233</v>
      </c>
      <c r="AD66" t="s">
        <v>173</v>
      </c>
      <c r="AE66">
        <v>2121</v>
      </c>
      <c r="AF66">
        <v>2121</v>
      </c>
      <c r="AG66" t="s">
        <v>109</v>
      </c>
      <c r="AH66" t="s">
        <v>108</v>
      </c>
      <c r="AI66" t="s">
        <v>108</v>
      </c>
      <c r="AJ66" t="s">
        <v>111</v>
      </c>
      <c r="AK66" t="s">
        <v>108</v>
      </c>
    </row>
    <row r="67" spans="1:37">
      <c r="A67" t="s">
        <v>174</v>
      </c>
      <c r="B67" t="s">
        <v>308</v>
      </c>
      <c r="H67" t="s">
        <v>174</v>
      </c>
      <c r="I67" t="s">
        <v>308</v>
      </c>
      <c r="J67" t="s">
        <v>108</v>
      </c>
      <c r="K67" t="s">
        <v>109</v>
      </c>
      <c r="L67" t="s">
        <v>108</v>
      </c>
      <c r="M67" t="s">
        <v>109</v>
      </c>
      <c r="O67" t="s">
        <v>308</v>
      </c>
      <c r="P67" t="s">
        <v>174</v>
      </c>
      <c r="Q67" t="s">
        <v>308</v>
      </c>
      <c r="R67" t="s">
        <v>108</v>
      </c>
      <c r="S67" t="s">
        <v>109</v>
      </c>
      <c r="T67" t="s">
        <v>108</v>
      </c>
      <c r="U67" t="s">
        <v>109</v>
      </c>
      <c r="W67" t="s">
        <v>109</v>
      </c>
      <c r="X67" t="s">
        <v>228</v>
      </c>
      <c r="Y67" t="s">
        <v>109</v>
      </c>
      <c r="Z67" t="s">
        <v>235</v>
      </c>
      <c r="AA67" t="s">
        <v>109</v>
      </c>
      <c r="AB67" t="s">
        <v>236</v>
      </c>
      <c r="AD67" t="s">
        <v>174</v>
      </c>
      <c r="AE67">
        <v>2028</v>
      </c>
      <c r="AF67">
        <v>2028</v>
      </c>
      <c r="AG67" t="s">
        <v>109</v>
      </c>
      <c r="AH67" t="s">
        <v>108</v>
      </c>
      <c r="AI67" t="s">
        <v>109</v>
      </c>
      <c r="AJ67" t="s">
        <v>108</v>
      </c>
      <c r="AK67" t="s">
        <v>109</v>
      </c>
    </row>
    <row r="68" spans="1:37">
      <c r="A68" t="s">
        <v>175</v>
      </c>
      <c r="B68" t="s">
        <v>309</v>
      </c>
      <c r="H68" t="s">
        <v>175</v>
      </c>
      <c r="I68" t="s">
        <v>309</v>
      </c>
      <c r="J68" t="s">
        <v>108</v>
      </c>
      <c r="K68" t="s">
        <v>109</v>
      </c>
      <c r="L68" t="s">
        <v>111</v>
      </c>
      <c r="M68" t="s">
        <v>108</v>
      </c>
      <c r="O68" t="s">
        <v>309</v>
      </c>
      <c r="P68" t="s">
        <v>175</v>
      </c>
      <c r="Q68" t="s">
        <v>309</v>
      </c>
      <c r="R68" t="s">
        <v>108</v>
      </c>
      <c r="S68" t="s">
        <v>109</v>
      </c>
      <c r="T68" t="s">
        <v>111</v>
      </c>
      <c r="U68" t="s">
        <v>108</v>
      </c>
      <c r="W68" t="s">
        <v>109</v>
      </c>
      <c r="X68" t="s">
        <v>228</v>
      </c>
      <c r="Y68" t="s">
        <v>109</v>
      </c>
      <c r="Z68" t="s">
        <v>231</v>
      </c>
      <c r="AA68" t="s">
        <v>232</v>
      </c>
      <c r="AB68" t="s">
        <v>295</v>
      </c>
      <c r="AD68" t="s">
        <v>175</v>
      </c>
      <c r="AE68">
        <v>2029</v>
      </c>
      <c r="AF68">
        <v>2029</v>
      </c>
      <c r="AG68" t="s">
        <v>109</v>
      </c>
      <c r="AH68" t="s">
        <v>108</v>
      </c>
      <c r="AI68" t="s">
        <v>109</v>
      </c>
      <c r="AJ68" t="s">
        <v>111</v>
      </c>
      <c r="AK68" t="s">
        <v>108</v>
      </c>
    </row>
    <row r="69" spans="1:37">
      <c r="A69" t="s">
        <v>176</v>
      </c>
      <c r="B69" t="s">
        <v>310</v>
      </c>
      <c r="H69" t="s">
        <v>176</v>
      </c>
      <c r="I69" t="s">
        <v>310</v>
      </c>
      <c r="J69" t="s">
        <v>108</v>
      </c>
      <c r="K69" t="s">
        <v>109</v>
      </c>
      <c r="L69" t="s">
        <v>108</v>
      </c>
      <c r="M69" t="s">
        <v>109</v>
      </c>
      <c r="O69" t="s">
        <v>310</v>
      </c>
      <c r="P69" t="s">
        <v>176</v>
      </c>
      <c r="Q69" t="s">
        <v>310</v>
      </c>
      <c r="R69" t="s">
        <v>108</v>
      </c>
      <c r="S69" t="s">
        <v>109</v>
      </c>
      <c r="T69" t="s">
        <v>109</v>
      </c>
      <c r="U69" t="s">
        <v>109</v>
      </c>
      <c r="W69" t="s">
        <v>109</v>
      </c>
      <c r="X69" t="s">
        <v>228</v>
      </c>
      <c r="Y69" t="s">
        <v>109</v>
      </c>
      <c r="Z69" t="s">
        <v>109</v>
      </c>
      <c r="AA69" t="s">
        <v>109</v>
      </c>
      <c r="AB69" t="s">
        <v>228</v>
      </c>
      <c r="AD69" t="s">
        <v>176</v>
      </c>
      <c r="AE69">
        <v>2449</v>
      </c>
      <c r="AF69">
        <v>2449</v>
      </c>
      <c r="AG69" t="s">
        <v>109</v>
      </c>
      <c r="AH69" t="s">
        <v>108</v>
      </c>
      <c r="AI69" t="s">
        <v>109</v>
      </c>
      <c r="AJ69" t="s">
        <v>109</v>
      </c>
      <c r="AK69" t="s">
        <v>109</v>
      </c>
    </row>
    <row r="70" spans="1:37">
      <c r="A70" t="s">
        <v>177</v>
      </c>
      <c r="B70" t="s">
        <v>311</v>
      </c>
      <c r="H70" t="s">
        <v>177</v>
      </c>
      <c r="I70" t="s">
        <v>311</v>
      </c>
      <c r="J70" t="s">
        <v>109</v>
      </c>
      <c r="K70" t="s">
        <v>109</v>
      </c>
      <c r="L70" t="s">
        <v>109</v>
      </c>
      <c r="M70" t="s">
        <v>109</v>
      </c>
      <c r="O70" t="s">
        <v>311</v>
      </c>
      <c r="P70" t="s">
        <v>177</v>
      </c>
      <c r="Q70" t="s">
        <v>311</v>
      </c>
      <c r="R70" t="s">
        <v>108</v>
      </c>
      <c r="S70" t="s">
        <v>108</v>
      </c>
      <c r="T70" t="s">
        <v>111</v>
      </c>
      <c r="U70" t="s">
        <v>108</v>
      </c>
      <c r="W70" t="s">
        <v>109</v>
      </c>
      <c r="X70" t="s">
        <v>228</v>
      </c>
      <c r="Y70" t="s">
        <v>230</v>
      </c>
      <c r="Z70" t="s">
        <v>231</v>
      </c>
      <c r="AA70" t="s">
        <v>232</v>
      </c>
      <c r="AB70" t="s">
        <v>233</v>
      </c>
      <c r="AD70" t="s">
        <v>177</v>
      </c>
      <c r="AE70">
        <v>2107</v>
      </c>
      <c r="AF70">
        <v>2107</v>
      </c>
      <c r="AG70" t="s">
        <v>109</v>
      </c>
      <c r="AH70" t="s">
        <v>108</v>
      </c>
      <c r="AI70" t="s">
        <v>108</v>
      </c>
      <c r="AJ70" t="s">
        <v>111</v>
      </c>
      <c r="AK70" t="s">
        <v>108</v>
      </c>
    </row>
    <row r="71" spans="1:37">
      <c r="A71" t="s">
        <v>178</v>
      </c>
      <c r="B71" t="s">
        <v>312</v>
      </c>
      <c r="H71" t="s">
        <v>178</v>
      </c>
      <c r="I71" t="s">
        <v>312</v>
      </c>
      <c r="J71" t="s">
        <v>108</v>
      </c>
      <c r="K71" t="s">
        <v>109</v>
      </c>
      <c r="L71" t="s">
        <v>108</v>
      </c>
      <c r="M71" t="s">
        <v>108</v>
      </c>
      <c r="O71" t="s">
        <v>312</v>
      </c>
      <c r="P71" t="s">
        <v>178</v>
      </c>
      <c r="Q71" t="s">
        <v>312</v>
      </c>
      <c r="R71" t="s">
        <v>108</v>
      </c>
      <c r="S71" t="s">
        <v>109</v>
      </c>
      <c r="T71" t="s">
        <v>108</v>
      </c>
      <c r="U71" t="s">
        <v>108</v>
      </c>
      <c r="W71" t="s">
        <v>109</v>
      </c>
      <c r="X71" t="s">
        <v>228</v>
      </c>
      <c r="Y71" t="s">
        <v>109</v>
      </c>
      <c r="Z71" t="s">
        <v>235</v>
      </c>
      <c r="AA71" t="s">
        <v>232</v>
      </c>
      <c r="AB71" t="s">
        <v>245</v>
      </c>
      <c r="AD71" t="s">
        <v>178</v>
      </c>
      <c r="AE71">
        <v>2109</v>
      </c>
      <c r="AF71">
        <v>2109</v>
      </c>
      <c r="AG71" t="s">
        <v>109</v>
      </c>
      <c r="AH71" t="s">
        <v>108</v>
      </c>
      <c r="AI71" t="s">
        <v>109</v>
      </c>
      <c r="AJ71" t="s">
        <v>108</v>
      </c>
      <c r="AK71" t="s">
        <v>108</v>
      </c>
    </row>
    <row r="72" spans="1:37">
      <c r="A72" t="s">
        <v>179</v>
      </c>
      <c r="B72" t="s">
        <v>313</v>
      </c>
      <c r="H72" t="s">
        <v>179</v>
      </c>
      <c r="I72" t="s">
        <v>313</v>
      </c>
      <c r="J72" t="s">
        <v>108</v>
      </c>
      <c r="K72" t="s">
        <v>109</v>
      </c>
      <c r="L72" t="s">
        <v>108</v>
      </c>
      <c r="M72" t="s">
        <v>109</v>
      </c>
      <c r="O72" t="s">
        <v>313</v>
      </c>
      <c r="P72" t="s">
        <v>179</v>
      </c>
      <c r="Q72" t="s">
        <v>313</v>
      </c>
      <c r="R72" t="s">
        <v>108</v>
      </c>
      <c r="S72" t="s">
        <v>108</v>
      </c>
      <c r="T72" t="s">
        <v>109</v>
      </c>
      <c r="U72" t="s">
        <v>109</v>
      </c>
      <c r="W72" t="s">
        <v>109</v>
      </c>
      <c r="X72" t="s">
        <v>228</v>
      </c>
      <c r="Y72" t="s">
        <v>230</v>
      </c>
      <c r="Z72" t="s">
        <v>109</v>
      </c>
      <c r="AA72" t="s">
        <v>109</v>
      </c>
      <c r="AB72" t="s">
        <v>243</v>
      </c>
      <c r="AD72" t="s">
        <v>179</v>
      </c>
      <c r="AE72">
        <v>2260</v>
      </c>
      <c r="AF72">
        <v>2260</v>
      </c>
      <c r="AG72" t="s">
        <v>109</v>
      </c>
      <c r="AH72" t="s">
        <v>108</v>
      </c>
      <c r="AI72" t="s">
        <v>108</v>
      </c>
      <c r="AJ72" t="s">
        <v>109</v>
      </c>
      <c r="AK72" t="s">
        <v>109</v>
      </c>
    </row>
    <row r="73" spans="1:37">
      <c r="A73" t="s">
        <v>180</v>
      </c>
      <c r="B73" t="s">
        <v>314</v>
      </c>
      <c r="H73" t="s">
        <v>180</v>
      </c>
      <c r="I73" t="s">
        <v>314</v>
      </c>
      <c r="J73" t="s">
        <v>109</v>
      </c>
      <c r="K73" t="s">
        <v>109</v>
      </c>
      <c r="L73" t="s">
        <v>109</v>
      </c>
      <c r="M73" t="s">
        <v>109</v>
      </c>
      <c r="O73" t="s">
        <v>314</v>
      </c>
      <c r="P73" t="s">
        <v>180</v>
      </c>
      <c r="Q73" t="s">
        <v>314</v>
      </c>
      <c r="R73" t="s">
        <v>108</v>
      </c>
      <c r="S73" t="s">
        <v>109</v>
      </c>
      <c r="T73" t="s">
        <v>109</v>
      </c>
      <c r="U73" t="s">
        <v>109</v>
      </c>
      <c r="W73" t="s">
        <v>109</v>
      </c>
      <c r="X73" t="s">
        <v>228</v>
      </c>
      <c r="Y73" t="s">
        <v>109</v>
      </c>
      <c r="Z73" t="s">
        <v>109</v>
      </c>
      <c r="AA73" t="s">
        <v>109</v>
      </c>
      <c r="AB73" t="s">
        <v>228</v>
      </c>
      <c r="AD73" t="s">
        <v>180</v>
      </c>
      <c r="AE73">
        <v>2208</v>
      </c>
      <c r="AF73">
        <v>2208</v>
      </c>
      <c r="AG73" t="s">
        <v>109</v>
      </c>
      <c r="AH73" t="s">
        <v>108</v>
      </c>
      <c r="AI73" t="s">
        <v>109</v>
      </c>
      <c r="AJ73" t="s">
        <v>109</v>
      </c>
      <c r="AK73" t="s">
        <v>109</v>
      </c>
    </row>
    <row r="74" spans="1:37">
      <c r="A74" t="s">
        <v>181</v>
      </c>
      <c r="B74" t="s">
        <v>315</v>
      </c>
      <c r="H74" t="s">
        <v>181</v>
      </c>
      <c r="I74" t="s">
        <v>315</v>
      </c>
      <c r="J74" t="s">
        <v>108</v>
      </c>
      <c r="K74" t="s">
        <v>108</v>
      </c>
      <c r="L74" t="s">
        <v>108</v>
      </c>
      <c r="M74" t="s">
        <v>108</v>
      </c>
      <c r="O74" t="s">
        <v>315</v>
      </c>
      <c r="P74" t="s">
        <v>181</v>
      </c>
      <c r="Q74" t="s">
        <v>315</v>
      </c>
      <c r="R74" t="s">
        <v>108</v>
      </c>
      <c r="S74" t="s">
        <v>108</v>
      </c>
      <c r="T74" t="s">
        <v>109</v>
      </c>
      <c r="U74" t="s">
        <v>108</v>
      </c>
      <c r="W74" t="s">
        <v>109</v>
      </c>
      <c r="X74" t="s">
        <v>228</v>
      </c>
      <c r="Y74" t="s">
        <v>230</v>
      </c>
      <c r="Z74" t="s">
        <v>109</v>
      </c>
      <c r="AA74" t="s">
        <v>232</v>
      </c>
      <c r="AB74" t="s">
        <v>238</v>
      </c>
      <c r="AD74" t="s">
        <v>181</v>
      </c>
      <c r="AE74">
        <v>3390</v>
      </c>
      <c r="AF74">
        <v>3390</v>
      </c>
      <c r="AG74" t="s">
        <v>109</v>
      </c>
      <c r="AH74" t="s">
        <v>108</v>
      </c>
      <c r="AI74" t="s">
        <v>108</v>
      </c>
      <c r="AJ74" t="s">
        <v>109</v>
      </c>
      <c r="AK74" t="s">
        <v>108</v>
      </c>
    </row>
    <row r="75" spans="1:37">
      <c r="A75" t="s">
        <v>182</v>
      </c>
      <c r="B75" t="s">
        <v>316</v>
      </c>
      <c r="H75" t="s">
        <v>182</v>
      </c>
      <c r="I75" t="s">
        <v>316</v>
      </c>
      <c r="J75" t="s">
        <v>108</v>
      </c>
      <c r="K75" t="s">
        <v>109</v>
      </c>
      <c r="L75" t="s">
        <v>108</v>
      </c>
      <c r="M75" t="s">
        <v>108</v>
      </c>
      <c r="O75" t="s">
        <v>316</v>
      </c>
      <c r="P75" t="s">
        <v>182</v>
      </c>
      <c r="Q75" t="s">
        <v>316</v>
      </c>
      <c r="R75" t="s">
        <v>108</v>
      </c>
      <c r="S75" t="s">
        <v>109</v>
      </c>
      <c r="T75" t="s">
        <v>111</v>
      </c>
      <c r="U75" t="s">
        <v>108</v>
      </c>
      <c r="W75" t="s">
        <v>109</v>
      </c>
      <c r="X75" t="s">
        <v>228</v>
      </c>
      <c r="Y75" t="s">
        <v>109</v>
      </c>
      <c r="Z75" t="s">
        <v>231</v>
      </c>
      <c r="AA75" t="s">
        <v>232</v>
      </c>
      <c r="AB75" t="s">
        <v>295</v>
      </c>
      <c r="AD75" t="s">
        <v>182</v>
      </c>
      <c r="AE75">
        <v>2031</v>
      </c>
      <c r="AF75">
        <v>2031</v>
      </c>
      <c r="AG75" t="s">
        <v>109</v>
      </c>
      <c r="AH75" t="s">
        <v>108</v>
      </c>
      <c r="AI75" t="s">
        <v>109</v>
      </c>
      <c r="AJ75" t="s">
        <v>111</v>
      </c>
      <c r="AK75" t="s">
        <v>108</v>
      </c>
    </row>
    <row r="76" spans="1:37">
      <c r="A76" t="s">
        <v>183</v>
      </c>
      <c r="B76" t="s">
        <v>317</v>
      </c>
      <c r="H76" t="s">
        <v>183</v>
      </c>
      <c r="I76" t="s">
        <v>317</v>
      </c>
      <c r="J76" t="s">
        <v>108</v>
      </c>
      <c r="K76" t="s">
        <v>109</v>
      </c>
      <c r="L76" t="s">
        <v>108</v>
      </c>
      <c r="M76" t="s">
        <v>109</v>
      </c>
      <c r="O76" t="s">
        <v>317</v>
      </c>
      <c r="P76" t="s">
        <v>183</v>
      </c>
      <c r="Q76" t="s">
        <v>317</v>
      </c>
      <c r="R76" t="s">
        <v>108</v>
      </c>
      <c r="S76" t="s">
        <v>108</v>
      </c>
      <c r="T76" t="s">
        <v>109</v>
      </c>
      <c r="U76" t="s">
        <v>109</v>
      </c>
      <c r="W76" t="s">
        <v>109</v>
      </c>
      <c r="X76" t="s">
        <v>228</v>
      </c>
      <c r="Y76" t="s">
        <v>230</v>
      </c>
      <c r="Z76" t="s">
        <v>109</v>
      </c>
      <c r="AA76" t="s">
        <v>109</v>
      </c>
      <c r="AB76" t="s">
        <v>243</v>
      </c>
      <c r="AD76" t="s">
        <v>183</v>
      </c>
      <c r="AE76">
        <v>3350</v>
      </c>
      <c r="AF76">
        <v>3350</v>
      </c>
      <c r="AG76" t="s">
        <v>109</v>
      </c>
      <c r="AH76" t="s">
        <v>108</v>
      </c>
      <c r="AI76" t="s">
        <v>108</v>
      </c>
      <c r="AJ76" t="s">
        <v>109</v>
      </c>
      <c r="AK76" t="s">
        <v>109</v>
      </c>
    </row>
    <row r="77" spans="1:37">
      <c r="A77" t="s">
        <v>318</v>
      </c>
      <c r="B77" t="s">
        <v>319</v>
      </c>
      <c r="H77" t="s">
        <v>318</v>
      </c>
      <c r="I77" t="s">
        <v>319</v>
      </c>
      <c r="J77" t="s">
        <v>109</v>
      </c>
      <c r="K77" t="s">
        <v>109</v>
      </c>
      <c r="L77" t="s">
        <v>109</v>
      </c>
      <c r="M77" t="s">
        <v>109</v>
      </c>
      <c r="O77" t="s">
        <v>319</v>
      </c>
      <c r="P77" t="s">
        <v>318</v>
      </c>
      <c r="Q77" t="s">
        <v>319</v>
      </c>
      <c r="R77" t="s">
        <v>108</v>
      </c>
      <c r="S77" t="s">
        <v>109</v>
      </c>
      <c r="T77" t="s">
        <v>109</v>
      </c>
      <c r="U77" t="s">
        <v>109</v>
      </c>
      <c r="W77" t="s">
        <v>109</v>
      </c>
      <c r="X77" t="s">
        <v>228</v>
      </c>
      <c r="Y77" t="s">
        <v>109</v>
      </c>
      <c r="Z77" t="s">
        <v>109</v>
      </c>
      <c r="AA77" t="s">
        <v>109</v>
      </c>
      <c r="AB77" t="s">
        <v>228</v>
      </c>
      <c r="AD77" t="s">
        <v>318</v>
      </c>
      <c r="AE77">
        <v>3302</v>
      </c>
      <c r="AF77">
        <v>3302</v>
      </c>
      <c r="AG77" t="s">
        <v>109</v>
      </c>
      <c r="AH77" t="s">
        <v>108</v>
      </c>
      <c r="AI77" t="s">
        <v>109</v>
      </c>
      <c r="AJ77" t="s">
        <v>109</v>
      </c>
      <c r="AK77" t="s">
        <v>109</v>
      </c>
    </row>
    <row r="78" spans="1:37">
      <c r="A78" t="s">
        <v>184</v>
      </c>
      <c r="B78" t="s">
        <v>320</v>
      </c>
      <c r="H78" t="s">
        <v>184</v>
      </c>
      <c r="I78" t="s">
        <v>320</v>
      </c>
      <c r="J78" t="s">
        <v>108</v>
      </c>
      <c r="K78" t="s">
        <v>109</v>
      </c>
      <c r="L78" t="s">
        <v>111</v>
      </c>
      <c r="M78" t="s">
        <v>108</v>
      </c>
      <c r="O78" t="s">
        <v>320</v>
      </c>
      <c r="P78" t="s">
        <v>184</v>
      </c>
      <c r="Q78" t="s">
        <v>320</v>
      </c>
      <c r="R78" t="s">
        <v>108</v>
      </c>
      <c r="S78" t="s">
        <v>109</v>
      </c>
      <c r="T78" t="s">
        <v>111</v>
      </c>
      <c r="U78" t="s">
        <v>108</v>
      </c>
      <c r="W78" t="s">
        <v>109</v>
      </c>
      <c r="X78" t="s">
        <v>228</v>
      </c>
      <c r="Y78" t="s">
        <v>109</v>
      </c>
      <c r="Z78" t="s">
        <v>231</v>
      </c>
      <c r="AA78" t="s">
        <v>232</v>
      </c>
      <c r="AB78" t="s">
        <v>295</v>
      </c>
      <c r="AD78" t="s">
        <v>184</v>
      </c>
      <c r="AE78">
        <v>2033</v>
      </c>
      <c r="AF78">
        <v>2033</v>
      </c>
      <c r="AG78" t="s">
        <v>109</v>
      </c>
      <c r="AH78" t="s">
        <v>108</v>
      </c>
      <c r="AI78" t="s">
        <v>109</v>
      </c>
      <c r="AJ78" t="s">
        <v>111</v>
      </c>
      <c r="AK78" t="s">
        <v>108</v>
      </c>
    </row>
    <row r="79" spans="1:37">
      <c r="A79" t="s">
        <v>185</v>
      </c>
      <c r="B79" t="s">
        <v>321</v>
      </c>
      <c r="H79" t="s">
        <v>185</v>
      </c>
      <c r="I79" t="s">
        <v>321</v>
      </c>
      <c r="J79" t="s">
        <v>108</v>
      </c>
      <c r="K79" t="s">
        <v>108</v>
      </c>
      <c r="L79" t="s">
        <v>109</v>
      </c>
      <c r="M79" t="s">
        <v>108</v>
      </c>
      <c r="O79" t="s">
        <v>321</v>
      </c>
      <c r="P79" t="s">
        <v>185</v>
      </c>
      <c r="Q79" t="s">
        <v>321</v>
      </c>
      <c r="R79" t="s">
        <v>108</v>
      </c>
      <c r="S79" t="s">
        <v>108</v>
      </c>
      <c r="T79" t="s">
        <v>109</v>
      </c>
      <c r="U79" t="s">
        <v>108</v>
      </c>
      <c r="W79" t="s">
        <v>109</v>
      </c>
      <c r="X79" t="s">
        <v>228</v>
      </c>
      <c r="Y79" t="s">
        <v>230</v>
      </c>
      <c r="Z79" t="s">
        <v>109</v>
      </c>
      <c r="AA79" t="s">
        <v>232</v>
      </c>
      <c r="AB79" t="s">
        <v>238</v>
      </c>
      <c r="AD79" t="s">
        <v>185</v>
      </c>
      <c r="AE79">
        <v>3331</v>
      </c>
      <c r="AF79">
        <v>3331</v>
      </c>
      <c r="AG79" t="s">
        <v>109</v>
      </c>
      <c r="AH79" t="s">
        <v>108</v>
      </c>
      <c r="AI79" t="s">
        <v>108</v>
      </c>
      <c r="AJ79" t="s">
        <v>109</v>
      </c>
      <c r="AK79" t="s">
        <v>108</v>
      </c>
    </row>
    <row r="80" spans="1:37">
      <c r="A80" t="s">
        <v>186</v>
      </c>
      <c r="B80" t="s">
        <v>322</v>
      </c>
      <c r="H80" t="s">
        <v>186</v>
      </c>
      <c r="I80" t="s">
        <v>322</v>
      </c>
      <c r="J80" t="s">
        <v>109</v>
      </c>
      <c r="K80" t="s">
        <v>109</v>
      </c>
      <c r="L80" t="s">
        <v>109</v>
      </c>
      <c r="M80" t="s">
        <v>109</v>
      </c>
      <c r="O80" t="s">
        <v>322</v>
      </c>
      <c r="P80" t="s">
        <v>186</v>
      </c>
      <c r="Q80" t="s">
        <v>322</v>
      </c>
      <c r="R80" t="s">
        <v>108</v>
      </c>
      <c r="S80" t="s">
        <v>108</v>
      </c>
      <c r="T80" t="s">
        <v>108</v>
      </c>
      <c r="U80" t="s">
        <v>108</v>
      </c>
      <c r="W80" t="s">
        <v>109</v>
      </c>
      <c r="X80" t="s">
        <v>228</v>
      </c>
      <c r="Y80" t="s">
        <v>230</v>
      </c>
      <c r="Z80" t="s">
        <v>235</v>
      </c>
      <c r="AA80" t="s">
        <v>232</v>
      </c>
      <c r="AB80" t="s">
        <v>249</v>
      </c>
      <c r="AD80" t="s">
        <v>186</v>
      </c>
      <c r="AE80">
        <v>2239</v>
      </c>
      <c r="AF80">
        <v>2239</v>
      </c>
      <c r="AG80" t="s">
        <v>109</v>
      </c>
      <c r="AH80" t="s">
        <v>108</v>
      </c>
      <c r="AI80" t="s">
        <v>108</v>
      </c>
      <c r="AJ80" t="s">
        <v>108</v>
      </c>
      <c r="AK80" t="s">
        <v>108</v>
      </c>
    </row>
    <row r="81" spans="1:37">
      <c r="A81" t="s">
        <v>187</v>
      </c>
      <c r="B81" t="s">
        <v>323</v>
      </c>
      <c r="H81" t="s">
        <v>187</v>
      </c>
      <c r="I81" t="s">
        <v>323</v>
      </c>
      <c r="J81" t="s">
        <v>108</v>
      </c>
      <c r="K81" t="s">
        <v>109</v>
      </c>
      <c r="L81" t="s">
        <v>108</v>
      </c>
      <c r="M81" t="s">
        <v>109</v>
      </c>
      <c r="O81" t="s">
        <v>323</v>
      </c>
      <c r="P81" t="s">
        <v>187</v>
      </c>
      <c r="Q81" t="s">
        <v>323</v>
      </c>
      <c r="R81" t="s">
        <v>108</v>
      </c>
      <c r="S81" t="s">
        <v>109</v>
      </c>
      <c r="T81" t="s">
        <v>108</v>
      </c>
      <c r="U81" t="s">
        <v>109</v>
      </c>
      <c r="W81" t="s">
        <v>109</v>
      </c>
      <c r="X81" t="s">
        <v>228</v>
      </c>
      <c r="Y81" t="s">
        <v>109</v>
      </c>
      <c r="Z81" t="s">
        <v>235</v>
      </c>
      <c r="AA81" t="s">
        <v>109</v>
      </c>
      <c r="AB81" t="s">
        <v>236</v>
      </c>
      <c r="AD81" t="s">
        <v>187</v>
      </c>
      <c r="AE81">
        <v>2219</v>
      </c>
      <c r="AF81">
        <v>2219</v>
      </c>
      <c r="AG81" t="s">
        <v>109</v>
      </c>
      <c r="AH81" t="s">
        <v>108</v>
      </c>
      <c r="AI81" t="s">
        <v>109</v>
      </c>
      <c r="AJ81" t="s">
        <v>108</v>
      </c>
      <c r="AK81" t="s">
        <v>109</v>
      </c>
    </row>
    <row r="82" spans="1:37">
      <c r="A82" t="s">
        <v>188</v>
      </c>
      <c r="B82" t="s">
        <v>324</v>
      </c>
      <c r="H82" t="s">
        <v>188</v>
      </c>
      <c r="I82" t="s">
        <v>324</v>
      </c>
      <c r="J82" t="s">
        <v>108</v>
      </c>
      <c r="K82" t="s">
        <v>108</v>
      </c>
      <c r="L82" t="s">
        <v>111</v>
      </c>
      <c r="M82" t="s">
        <v>108</v>
      </c>
      <c r="O82" t="s">
        <v>324</v>
      </c>
      <c r="P82" t="s">
        <v>188</v>
      </c>
      <c r="Q82" t="s">
        <v>324</v>
      </c>
      <c r="R82" t="s">
        <v>108</v>
      </c>
      <c r="S82" t="s">
        <v>108</v>
      </c>
      <c r="T82" t="s">
        <v>111</v>
      </c>
      <c r="U82" t="s">
        <v>108</v>
      </c>
      <c r="W82" t="s">
        <v>109</v>
      </c>
      <c r="X82" t="s">
        <v>228</v>
      </c>
      <c r="Y82" t="s">
        <v>230</v>
      </c>
      <c r="Z82" t="s">
        <v>231</v>
      </c>
      <c r="AA82" t="s">
        <v>232</v>
      </c>
      <c r="AB82" t="s">
        <v>233</v>
      </c>
      <c r="AD82" t="s">
        <v>188</v>
      </c>
      <c r="AE82">
        <v>2333</v>
      </c>
      <c r="AF82">
        <v>2333</v>
      </c>
      <c r="AG82" t="s">
        <v>109</v>
      </c>
      <c r="AH82" t="s">
        <v>108</v>
      </c>
      <c r="AI82" t="s">
        <v>108</v>
      </c>
      <c r="AJ82" t="s">
        <v>111</v>
      </c>
      <c r="AK82" t="s">
        <v>108</v>
      </c>
    </row>
    <row r="83" spans="1:37">
      <c r="A83" t="s">
        <v>189</v>
      </c>
      <c r="B83" t="s">
        <v>325</v>
      </c>
      <c r="H83" t="s">
        <v>189</v>
      </c>
      <c r="I83" t="s">
        <v>325</v>
      </c>
      <c r="J83" t="s">
        <v>108</v>
      </c>
      <c r="K83" t="s">
        <v>108</v>
      </c>
      <c r="L83" t="s">
        <v>111</v>
      </c>
      <c r="M83" t="s">
        <v>108</v>
      </c>
      <c r="O83" t="s">
        <v>325</v>
      </c>
      <c r="P83" t="s">
        <v>189</v>
      </c>
      <c r="Q83" t="s">
        <v>325</v>
      </c>
      <c r="R83" t="s">
        <v>108</v>
      </c>
      <c r="S83" t="s">
        <v>108</v>
      </c>
      <c r="T83" t="s">
        <v>111</v>
      </c>
      <c r="U83" t="s">
        <v>108</v>
      </c>
      <c r="W83" t="s">
        <v>109</v>
      </c>
      <c r="X83" t="s">
        <v>228</v>
      </c>
      <c r="Y83" t="s">
        <v>230</v>
      </c>
      <c r="Z83" t="s">
        <v>231</v>
      </c>
      <c r="AA83" t="s">
        <v>232</v>
      </c>
      <c r="AB83" t="s">
        <v>233</v>
      </c>
      <c r="AD83" t="s">
        <v>189</v>
      </c>
      <c r="AE83">
        <v>3946</v>
      </c>
      <c r="AF83">
        <v>3946</v>
      </c>
      <c r="AG83" t="s">
        <v>109</v>
      </c>
      <c r="AH83" t="s">
        <v>108</v>
      </c>
      <c r="AI83" t="s">
        <v>108</v>
      </c>
      <c r="AJ83" t="s">
        <v>111</v>
      </c>
      <c r="AK83" t="s">
        <v>108</v>
      </c>
    </row>
    <row r="84" spans="1:37">
      <c r="A84" t="s">
        <v>190</v>
      </c>
      <c r="B84" t="s">
        <v>326</v>
      </c>
      <c r="H84" t="s">
        <v>190</v>
      </c>
      <c r="I84" t="s">
        <v>326</v>
      </c>
      <c r="J84" t="s">
        <v>108</v>
      </c>
      <c r="K84" t="s">
        <v>109</v>
      </c>
      <c r="L84" t="s">
        <v>108</v>
      </c>
      <c r="M84" t="s">
        <v>109</v>
      </c>
      <c r="O84" t="s">
        <v>326</v>
      </c>
      <c r="P84" t="s">
        <v>190</v>
      </c>
      <c r="Q84" t="s">
        <v>326</v>
      </c>
      <c r="R84" t="s">
        <v>108</v>
      </c>
      <c r="S84" t="s">
        <v>109</v>
      </c>
      <c r="T84" t="s">
        <v>108</v>
      </c>
      <c r="U84" t="s">
        <v>109</v>
      </c>
      <c r="W84" t="s">
        <v>109</v>
      </c>
      <c r="X84" t="s">
        <v>228</v>
      </c>
      <c r="Y84" t="s">
        <v>109</v>
      </c>
      <c r="Z84" t="s">
        <v>235</v>
      </c>
      <c r="AA84" t="s">
        <v>109</v>
      </c>
      <c r="AB84" t="s">
        <v>236</v>
      </c>
      <c r="AD84" t="s">
        <v>190</v>
      </c>
      <c r="AE84">
        <v>3058</v>
      </c>
      <c r="AF84">
        <v>3058</v>
      </c>
      <c r="AG84" t="s">
        <v>109</v>
      </c>
      <c r="AH84" t="s">
        <v>108</v>
      </c>
      <c r="AI84" t="s">
        <v>109</v>
      </c>
      <c r="AJ84" t="s">
        <v>108</v>
      </c>
      <c r="AK84" t="s">
        <v>109</v>
      </c>
    </row>
    <row r="85" spans="1:37">
      <c r="A85" t="s">
        <v>191</v>
      </c>
      <c r="B85" t="s">
        <v>327</v>
      </c>
      <c r="H85" t="s">
        <v>191</v>
      </c>
      <c r="I85" t="s">
        <v>327</v>
      </c>
      <c r="J85" t="s">
        <v>108</v>
      </c>
      <c r="K85" t="s">
        <v>108</v>
      </c>
      <c r="L85" t="s">
        <v>108</v>
      </c>
      <c r="M85" t="s">
        <v>108</v>
      </c>
      <c r="O85" t="s">
        <v>327</v>
      </c>
      <c r="P85" t="s">
        <v>191</v>
      </c>
      <c r="Q85" t="s">
        <v>327</v>
      </c>
      <c r="R85" t="s">
        <v>108</v>
      </c>
      <c r="S85" t="s">
        <v>108</v>
      </c>
      <c r="T85" t="s">
        <v>109</v>
      </c>
      <c r="U85" t="s">
        <v>108</v>
      </c>
      <c r="W85" t="s">
        <v>109</v>
      </c>
      <c r="X85" t="s">
        <v>228</v>
      </c>
      <c r="Y85" t="s">
        <v>230</v>
      </c>
      <c r="Z85" t="s">
        <v>109</v>
      </c>
      <c r="AA85" t="s">
        <v>232</v>
      </c>
      <c r="AB85" t="s">
        <v>238</v>
      </c>
      <c r="AD85" t="s">
        <v>191</v>
      </c>
      <c r="AE85">
        <v>2453</v>
      </c>
      <c r="AF85">
        <v>2453</v>
      </c>
      <c r="AG85" t="s">
        <v>109</v>
      </c>
      <c r="AH85" t="s">
        <v>108</v>
      </c>
      <c r="AI85" t="s">
        <v>108</v>
      </c>
      <c r="AJ85" t="s">
        <v>109</v>
      </c>
      <c r="AK85" t="s">
        <v>108</v>
      </c>
    </row>
    <row r="86" spans="1:37">
      <c r="A86" t="s">
        <v>192</v>
      </c>
      <c r="B86" t="s">
        <v>328</v>
      </c>
      <c r="H86" t="s">
        <v>192</v>
      </c>
      <c r="I86" t="s">
        <v>328</v>
      </c>
      <c r="J86" t="s">
        <v>108</v>
      </c>
      <c r="K86" t="s">
        <v>108</v>
      </c>
      <c r="L86" t="s">
        <v>111</v>
      </c>
      <c r="M86" t="s">
        <v>108</v>
      </c>
      <c r="O86" t="s">
        <v>328</v>
      </c>
      <c r="P86" t="s">
        <v>192</v>
      </c>
      <c r="Q86" t="s">
        <v>328</v>
      </c>
      <c r="R86" t="s">
        <v>108</v>
      </c>
      <c r="S86" t="s">
        <v>108</v>
      </c>
      <c r="T86" t="s">
        <v>111</v>
      </c>
      <c r="U86" t="s">
        <v>108</v>
      </c>
      <c r="W86" t="s">
        <v>109</v>
      </c>
      <c r="X86" t="s">
        <v>228</v>
      </c>
      <c r="Y86" t="s">
        <v>230</v>
      </c>
      <c r="Z86" t="s">
        <v>231</v>
      </c>
      <c r="AA86" t="s">
        <v>232</v>
      </c>
      <c r="AB86" t="s">
        <v>233</v>
      </c>
      <c r="AD86" t="s">
        <v>192</v>
      </c>
      <c r="AE86">
        <v>2070</v>
      </c>
      <c r="AF86">
        <v>2070</v>
      </c>
      <c r="AG86" t="s">
        <v>109</v>
      </c>
      <c r="AH86" t="s">
        <v>108</v>
      </c>
      <c r="AI86" t="s">
        <v>108</v>
      </c>
      <c r="AJ86" t="s">
        <v>111</v>
      </c>
      <c r="AK86" t="s">
        <v>108</v>
      </c>
    </row>
    <row r="87" spans="1:37">
      <c r="A87" t="s">
        <v>193</v>
      </c>
      <c r="B87" t="s">
        <v>329</v>
      </c>
      <c r="H87" t="s">
        <v>193</v>
      </c>
      <c r="I87" t="s">
        <v>329</v>
      </c>
      <c r="J87" t="s">
        <v>109</v>
      </c>
      <c r="K87" t="s">
        <v>109</v>
      </c>
      <c r="L87" t="s">
        <v>109</v>
      </c>
      <c r="M87" t="s">
        <v>109</v>
      </c>
      <c r="O87" t="s">
        <v>329</v>
      </c>
      <c r="P87" t="s">
        <v>193</v>
      </c>
      <c r="Q87" t="s">
        <v>329</v>
      </c>
      <c r="R87" t="s">
        <v>109</v>
      </c>
      <c r="S87" t="s">
        <v>109</v>
      </c>
      <c r="T87" t="s">
        <v>108</v>
      </c>
      <c r="U87" t="s">
        <v>109</v>
      </c>
      <c r="W87" t="s">
        <v>109</v>
      </c>
      <c r="X87" t="s">
        <v>109</v>
      </c>
      <c r="Y87" t="s">
        <v>109</v>
      </c>
      <c r="Z87" t="s">
        <v>235</v>
      </c>
      <c r="AA87" t="s">
        <v>109</v>
      </c>
      <c r="AB87" t="s">
        <v>235</v>
      </c>
      <c r="AD87" t="s">
        <v>193</v>
      </c>
      <c r="AE87">
        <v>2115</v>
      </c>
      <c r="AF87">
        <v>2115</v>
      </c>
      <c r="AG87" t="s">
        <v>109</v>
      </c>
      <c r="AH87" t="s">
        <v>109</v>
      </c>
      <c r="AI87" t="s">
        <v>109</v>
      </c>
      <c r="AJ87" t="s">
        <v>108</v>
      </c>
      <c r="AK87" t="s">
        <v>109</v>
      </c>
    </row>
    <row r="88" spans="1:37">
      <c r="A88" t="s">
        <v>330</v>
      </c>
      <c r="B88" t="s">
        <v>331</v>
      </c>
      <c r="H88" t="s">
        <v>330</v>
      </c>
      <c r="I88" t="s">
        <v>331</v>
      </c>
      <c r="J88" t="s">
        <v>109</v>
      </c>
      <c r="K88" t="s">
        <v>109</v>
      </c>
      <c r="L88" t="s">
        <v>109</v>
      </c>
      <c r="M88" t="s">
        <v>109</v>
      </c>
      <c r="O88" t="s">
        <v>331</v>
      </c>
      <c r="P88" t="s">
        <v>330</v>
      </c>
      <c r="Q88" t="s">
        <v>331</v>
      </c>
      <c r="R88" t="s">
        <v>108</v>
      </c>
      <c r="S88" t="s">
        <v>109</v>
      </c>
      <c r="T88" t="s">
        <v>109</v>
      </c>
      <c r="U88" t="s">
        <v>109</v>
      </c>
      <c r="W88" t="s">
        <v>109</v>
      </c>
      <c r="X88" t="s">
        <v>228</v>
      </c>
      <c r="Y88" t="s">
        <v>109</v>
      </c>
      <c r="Z88" t="s">
        <v>109</v>
      </c>
      <c r="AA88" t="s">
        <v>109</v>
      </c>
      <c r="AB88" t="s">
        <v>228</v>
      </c>
      <c r="AD88" t="s">
        <v>330</v>
      </c>
      <c r="AE88">
        <v>2222</v>
      </c>
      <c r="AF88">
        <v>2222</v>
      </c>
      <c r="AG88" t="s">
        <v>109</v>
      </c>
      <c r="AH88" t="s">
        <v>108</v>
      </c>
      <c r="AI88" t="s">
        <v>109</v>
      </c>
      <c r="AJ88" t="s">
        <v>109</v>
      </c>
      <c r="AK88" t="s">
        <v>109</v>
      </c>
    </row>
    <row r="89" spans="1:37">
      <c r="A89" t="s">
        <v>194</v>
      </c>
      <c r="B89" t="s">
        <v>332</v>
      </c>
      <c r="H89" t="s">
        <v>194</v>
      </c>
      <c r="I89" t="s">
        <v>332</v>
      </c>
      <c r="J89" t="s">
        <v>108</v>
      </c>
      <c r="K89" t="s">
        <v>108</v>
      </c>
      <c r="L89" t="s">
        <v>108</v>
      </c>
      <c r="M89" t="s">
        <v>108</v>
      </c>
      <c r="O89" t="s">
        <v>332</v>
      </c>
      <c r="P89" t="s">
        <v>194</v>
      </c>
      <c r="Q89" t="s">
        <v>332</v>
      </c>
      <c r="R89" t="s">
        <v>108</v>
      </c>
      <c r="S89" t="s">
        <v>108</v>
      </c>
      <c r="T89" t="s">
        <v>108</v>
      </c>
      <c r="U89" t="s">
        <v>108</v>
      </c>
      <c r="W89" t="s">
        <v>109</v>
      </c>
      <c r="X89" t="s">
        <v>228</v>
      </c>
      <c r="Y89" t="s">
        <v>230</v>
      </c>
      <c r="Z89" t="s">
        <v>235</v>
      </c>
      <c r="AA89" t="s">
        <v>232</v>
      </c>
      <c r="AB89" t="s">
        <v>249</v>
      </c>
      <c r="AD89" t="s">
        <v>194</v>
      </c>
      <c r="AE89">
        <v>2335</v>
      </c>
      <c r="AF89">
        <v>2335</v>
      </c>
      <c r="AG89" t="s">
        <v>109</v>
      </c>
      <c r="AH89" t="s">
        <v>108</v>
      </c>
      <c r="AI89" t="s">
        <v>108</v>
      </c>
      <c r="AJ89" t="s">
        <v>108</v>
      </c>
      <c r="AK89" t="s">
        <v>108</v>
      </c>
    </row>
    <row r="90" spans="1:37">
      <c r="A90" t="s">
        <v>195</v>
      </c>
      <c r="B90" t="s">
        <v>333</v>
      </c>
      <c r="H90" t="s">
        <v>195</v>
      </c>
      <c r="I90" t="s">
        <v>333</v>
      </c>
      <c r="J90" t="s">
        <v>109</v>
      </c>
      <c r="K90" t="s">
        <v>109</v>
      </c>
      <c r="L90" t="s">
        <v>109</v>
      </c>
      <c r="M90" t="s">
        <v>109</v>
      </c>
      <c r="O90" t="s">
        <v>333</v>
      </c>
      <c r="P90" t="s">
        <v>195</v>
      </c>
      <c r="Q90" t="s">
        <v>333</v>
      </c>
      <c r="R90" t="s">
        <v>108</v>
      </c>
      <c r="S90" t="s">
        <v>109</v>
      </c>
      <c r="T90" t="s">
        <v>109</v>
      </c>
      <c r="U90" t="s">
        <v>109</v>
      </c>
      <c r="W90" t="s">
        <v>109</v>
      </c>
      <c r="X90" t="s">
        <v>228</v>
      </c>
      <c r="Y90" t="s">
        <v>109</v>
      </c>
      <c r="Z90" t="s">
        <v>109</v>
      </c>
      <c r="AA90" t="s">
        <v>109</v>
      </c>
      <c r="AB90" t="s">
        <v>228</v>
      </c>
      <c r="AD90" t="s">
        <v>195</v>
      </c>
      <c r="AE90">
        <v>3360</v>
      </c>
      <c r="AF90">
        <v>3360</v>
      </c>
      <c r="AG90" t="s">
        <v>109</v>
      </c>
      <c r="AH90" t="s">
        <v>108</v>
      </c>
      <c r="AI90" t="s">
        <v>109</v>
      </c>
      <c r="AJ90" t="s">
        <v>109</v>
      </c>
      <c r="AK90" t="s">
        <v>109</v>
      </c>
    </row>
    <row r="91" spans="1:37">
      <c r="A91" t="s">
        <v>196</v>
      </c>
      <c r="B91" t="s">
        <v>334</v>
      </c>
      <c r="H91" t="s">
        <v>196</v>
      </c>
      <c r="I91" t="s">
        <v>334</v>
      </c>
      <c r="J91" t="s">
        <v>109</v>
      </c>
      <c r="K91" t="s">
        <v>109</v>
      </c>
      <c r="L91" t="s">
        <v>109</v>
      </c>
      <c r="M91" t="s">
        <v>109</v>
      </c>
      <c r="O91" t="s">
        <v>334</v>
      </c>
      <c r="P91" t="s">
        <v>196</v>
      </c>
      <c r="Q91" t="s">
        <v>334</v>
      </c>
      <c r="R91" t="s">
        <v>108</v>
      </c>
      <c r="S91" t="s">
        <v>109</v>
      </c>
      <c r="T91" t="s">
        <v>109</v>
      </c>
      <c r="U91" t="s">
        <v>109</v>
      </c>
      <c r="W91" t="s">
        <v>109</v>
      </c>
      <c r="X91" t="s">
        <v>228</v>
      </c>
      <c r="Y91" t="s">
        <v>109</v>
      </c>
      <c r="Z91" t="s">
        <v>109</v>
      </c>
      <c r="AA91" t="s">
        <v>109</v>
      </c>
      <c r="AB91" t="s">
        <v>228</v>
      </c>
      <c r="AD91" t="s">
        <v>196</v>
      </c>
      <c r="AE91">
        <v>3384</v>
      </c>
      <c r="AF91">
        <v>3384</v>
      </c>
      <c r="AG91" t="s">
        <v>109</v>
      </c>
      <c r="AH91" t="s">
        <v>108</v>
      </c>
      <c r="AI91" t="s">
        <v>109</v>
      </c>
      <c r="AJ91" t="s">
        <v>109</v>
      </c>
      <c r="AK91" t="s">
        <v>109</v>
      </c>
    </row>
    <row r="92" spans="1:37">
      <c r="A92" t="s">
        <v>197</v>
      </c>
      <c r="B92" t="s">
        <v>335</v>
      </c>
      <c r="H92" t="s">
        <v>197</v>
      </c>
      <c r="I92" t="s">
        <v>335</v>
      </c>
      <c r="J92" t="s">
        <v>108</v>
      </c>
      <c r="K92" t="s">
        <v>109</v>
      </c>
      <c r="L92" t="s">
        <v>108</v>
      </c>
      <c r="M92" t="s">
        <v>109</v>
      </c>
      <c r="O92" t="s">
        <v>335</v>
      </c>
      <c r="P92" t="s">
        <v>197</v>
      </c>
      <c r="Q92" t="s">
        <v>335</v>
      </c>
      <c r="R92" t="s">
        <v>108</v>
      </c>
      <c r="S92" t="s">
        <v>109</v>
      </c>
      <c r="T92" t="s">
        <v>108</v>
      </c>
      <c r="U92" t="s">
        <v>109</v>
      </c>
      <c r="W92" t="s">
        <v>109</v>
      </c>
      <c r="X92" t="s">
        <v>228</v>
      </c>
      <c r="Y92" t="s">
        <v>109</v>
      </c>
      <c r="Z92" t="s">
        <v>235</v>
      </c>
      <c r="AA92" t="s">
        <v>109</v>
      </c>
      <c r="AB92" t="s">
        <v>236</v>
      </c>
      <c r="AD92" t="s">
        <v>197</v>
      </c>
      <c r="AE92">
        <v>5200</v>
      </c>
      <c r="AF92">
        <v>5200</v>
      </c>
      <c r="AG92" t="s">
        <v>109</v>
      </c>
      <c r="AH92" t="s">
        <v>108</v>
      </c>
      <c r="AI92" t="s">
        <v>109</v>
      </c>
      <c r="AJ92" t="s">
        <v>108</v>
      </c>
      <c r="AK92" t="s">
        <v>109</v>
      </c>
    </row>
    <row r="93" spans="1:37">
      <c r="A93" t="s">
        <v>198</v>
      </c>
      <c r="B93" t="s">
        <v>336</v>
      </c>
      <c r="H93" t="s">
        <v>198</v>
      </c>
      <c r="I93" t="s">
        <v>336</v>
      </c>
      <c r="J93" t="s">
        <v>108</v>
      </c>
      <c r="K93" t="s">
        <v>108</v>
      </c>
      <c r="L93" t="s">
        <v>108</v>
      </c>
      <c r="M93" t="s">
        <v>108</v>
      </c>
      <c r="O93" t="s">
        <v>336</v>
      </c>
      <c r="P93" t="s">
        <v>198</v>
      </c>
      <c r="Q93" t="s">
        <v>336</v>
      </c>
      <c r="R93" t="s">
        <v>108</v>
      </c>
      <c r="S93" t="s">
        <v>108</v>
      </c>
      <c r="T93" t="s">
        <v>111</v>
      </c>
      <c r="U93" t="s">
        <v>109</v>
      </c>
      <c r="W93" t="s">
        <v>109</v>
      </c>
      <c r="X93" t="s">
        <v>228</v>
      </c>
      <c r="Y93" t="s">
        <v>230</v>
      </c>
      <c r="Z93" t="s">
        <v>231</v>
      </c>
      <c r="AA93" t="s">
        <v>109</v>
      </c>
      <c r="AB93" t="s">
        <v>279</v>
      </c>
      <c r="AD93" t="s">
        <v>198</v>
      </c>
      <c r="AE93">
        <v>2317</v>
      </c>
      <c r="AF93">
        <v>2317</v>
      </c>
      <c r="AG93" t="s">
        <v>109</v>
      </c>
      <c r="AH93" t="s">
        <v>108</v>
      </c>
      <c r="AI93" t="s">
        <v>108</v>
      </c>
      <c r="AJ93" t="s">
        <v>111</v>
      </c>
      <c r="AK93" t="s">
        <v>109</v>
      </c>
    </row>
    <row r="94" spans="1:37">
      <c r="A94" t="s">
        <v>199</v>
      </c>
      <c r="B94" t="s">
        <v>337</v>
      </c>
      <c r="H94" t="s">
        <v>199</v>
      </c>
      <c r="I94" t="s">
        <v>337</v>
      </c>
      <c r="J94" t="s">
        <v>108</v>
      </c>
      <c r="K94" t="s">
        <v>109</v>
      </c>
      <c r="L94" t="s">
        <v>108</v>
      </c>
      <c r="M94" t="s">
        <v>109</v>
      </c>
      <c r="O94" t="s">
        <v>337</v>
      </c>
      <c r="P94" t="s">
        <v>199</v>
      </c>
      <c r="Q94" t="s">
        <v>337</v>
      </c>
      <c r="R94" t="s">
        <v>108</v>
      </c>
      <c r="S94" t="s">
        <v>109</v>
      </c>
      <c r="T94" t="s">
        <v>109</v>
      </c>
      <c r="U94" t="s">
        <v>109</v>
      </c>
      <c r="W94" t="s">
        <v>109</v>
      </c>
      <c r="X94" t="s">
        <v>228</v>
      </c>
      <c r="Y94" t="s">
        <v>109</v>
      </c>
      <c r="Z94" t="s">
        <v>109</v>
      </c>
      <c r="AA94" t="s">
        <v>109</v>
      </c>
      <c r="AB94" t="s">
        <v>228</v>
      </c>
      <c r="AD94" t="s">
        <v>199</v>
      </c>
      <c r="AE94">
        <v>3356</v>
      </c>
      <c r="AF94">
        <v>3356</v>
      </c>
      <c r="AG94" t="s">
        <v>109</v>
      </c>
      <c r="AH94" t="s">
        <v>108</v>
      </c>
      <c r="AI94" t="s">
        <v>109</v>
      </c>
      <c r="AJ94" t="s">
        <v>109</v>
      </c>
      <c r="AK94" t="s">
        <v>109</v>
      </c>
    </row>
    <row r="95" spans="1:37">
      <c r="A95" t="s">
        <v>200</v>
      </c>
      <c r="B95" t="s">
        <v>338</v>
      </c>
      <c r="H95" t="s">
        <v>200</v>
      </c>
      <c r="I95" t="s">
        <v>338</v>
      </c>
      <c r="J95" t="s">
        <v>108</v>
      </c>
      <c r="K95" t="s">
        <v>109</v>
      </c>
      <c r="L95" t="s">
        <v>108</v>
      </c>
      <c r="M95" t="s">
        <v>109</v>
      </c>
      <c r="O95" t="s">
        <v>338</v>
      </c>
      <c r="P95" t="s">
        <v>200</v>
      </c>
      <c r="Q95" t="s">
        <v>338</v>
      </c>
      <c r="R95" t="s">
        <v>108</v>
      </c>
      <c r="S95" t="s">
        <v>109</v>
      </c>
      <c r="T95" t="s">
        <v>111</v>
      </c>
      <c r="U95" t="s">
        <v>109</v>
      </c>
      <c r="W95" t="s">
        <v>109</v>
      </c>
      <c r="X95" t="s">
        <v>228</v>
      </c>
      <c r="Y95" t="s">
        <v>109</v>
      </c>
      <c r="Z95" t="s">
        <v>231</v>
      </c>
      <c r="AA95" t="s">
        <v>109</v>
      </c>
      <c r="AB95" t="s">
        <v>257</v>
      </c>
      <c r="AD95" t="s">
        <v>200</v>
      </c>
      <c r="AE95">
        <v>3358</v>
      </c>
      <c r="AF95">
        <v>3358</v>
      </c>
      <c r="AG95" t="s">
        <v>109</v>
      </c>
      <c r="AH95" t="s">
        <v>108</v>
      </c>
      <c r="AI95" t="s">
        <v>109</v>
      </c>
      <c r="AJ95" t="s">
        <v>111</v>
      </c>
      <c r="AK95" t="s">
        <v>109</v>
      </c>
    </row>
    <row r="96" spans="1:37">
      <c r="A96" t="s">
        <v>201</v>
      </c>
      <c r="B96" t="s">
        <v>339</v>
      </c>
      <c r="H96" t="s">
        <v>201</v>
      </c>
      <c r="I96" t="s">
        <v>339</v>
      </c>
      <c r="J96" t="s">
        <v>108</v>
      </c>
      <c r="K96" t="s">
        <v>109</v>
      </c>
      <c r="L96" t="s">
        <v>108</v>
      </c>
      <c r="M96" t="s">
        <v>109</v>
      </c>
      <c r="O96" t="s">
        <v>339</v>
      </c>
      <c r="P96" t="s">
        <v>201</v>
      </c>
      <c r="Q96" t="s">
        <v>339</v>
      </c>
      <c r="R96" t="s">
        <v>108</v>
      </c>
      <c r="S96" t="s">
        <v>109</v>
      </c>
      <c r="T96" t="s">
        <v>109</v>
      </c>
      <c r="U96" t="s">
        <v>109</v>
      </c>
      <c r="W96" t="s">
        <v>109</v>
      </c>
      <c r="X96" t="s">
        <v>228</v>
      </c>
      <c r="Y96" t="s">
        <v>109</v>
      </c>
      <c r="Z96" t="s">
        <v>109</v>
      </c>
      <c r="AA96" t="s">
        <v>109</v>
      </c>
      <c r="AB96" t="s">
        <v>228</v>
      </c>
      <c r="AD96" t="s">
        <v>201</v>
      </c>
      <c r="AE96">
        <v>3029</v>
      </c>
      <c r="AF96">
        <v>3029</v>
      </c>
      <c r="AG96" t="s">
        <v>109</v>
      </c>
      <c r="AH96" t="s">
        <v>108</v>
      </c>
      <c r="AI96" t="s">
        <v>109</v>
      </c>
      <c r="AJ96" t="s">
        <v>109</v>
      </c>
      <c r="AK96" t="s">
        <v>109</v>
      </c>
    </row>
    <row r="97" spans="1:37">
      <c r="A97" t="s">
        <v>202</v>
      </c>
      <c r="B97" t="s">
        <v>340</v>
      </c>
      <c r="H97" t="s">
        <v>202</v>
      </c>
      <c r="I97" t="s">
        <v>340</v>
      </c>
      <c r="J97" t="s">
        <v>108</v>
      </c>
      <c r="K97" t="s">
        <v>109</v>
      </c>
      <c r="L97" t="s">
        <v>108</v>
      </c>
      <c r="M97" t="s">
        <v>108</v>
      </c>
      <c r="O97" t="s">
        <v>340</v>
      </c>
      <c r="P97" t="s">
        <v>202</v>
      </c>
      <c r="Q97" t="s">
        <v>340</v>
      </c>
      <c r="R97" t="s">
        <v>108</v>
      </c>
      <c r="S97" t="s">
        <v>109</v>
      </c>
      <c r="T97" t="s">
        <v>108</v>
      </c>
      <c r="U97" t="s">
        <v>108</v>
      </c>
      <c r="W97" t="s">
        <v>109</v>
      </c>
      <c r="X97" t="s">
        <v>228</v>
      </c>
      <c r="Y97" t="s">
        <v>109</v>
      </c>
      <c r="Z97" t="s">
        <v>235</v>
      </c>
      <c r="AA97" t="s">
        <v>232</v>
      </c>
      <c r="AB97" t="s">
        <v>245</v>
      </c>
      <c r="AD97" t="s">
        <v>202</v>
      </c>
      <c r="AE97">
        <v>2084</v>
      </c>
      <c r="AF97">
        <v>2084</v>
      </c>
      <c r="AG97" t="s">
        <v>109</v>
      </c>
      <c r="AH97" t="s">
        <v>108</v>
      </c>
      <c r="AI97" t="s">
        <v>109</v>
      </c>
      <c r="AJ97" t="s">
        <v>108</v>
      </c>
      <c r="AK97" t="s">
        <v>108</v>
      </c>
    </row>
    <row r="98" spans="1:37">
      <c r="A98" t="s">
        <v>203</v>
      </c>
      <c r="B98" t="s">
        <v>341</v>
      </c>
      <c r="H98" t="s">
        <v>203</v>
      </c>
      <c r="I98" t="s">
        <v>341</v>
      </c>
      <c r="J98" t="s">
        <v>108</v>
      </c>
      <c r="K98" t="s">
        <v>109</v>
      </c>
      <c r="L98" t="s">
        <v>111</v>
      </c>
      <c r="M98" t="s">
        <v>109</v>
      </c>
      <c r="O98" t="s">
        <v>341</v>
      </c>
      <c r="P98" t="s">
        <v>203</v>
      </c>
      <c r="Q98" t="s">
        <v>341</v>
      </c>
      <c r="R98" t="s">
        <v>108</v>
      </c>
      <c r="S98" t="s">
        <v>109</v>
      </c>
      <c r="T98" t="s">
        <v>111</v>
      </c>
      <c r="U98" t="s">
        <v>109</v>
      </c>
      <c r="W98" t="s">
        <v>109</v>
      </c>
      <c r="X98" t="s">
        <v>228</v>
      </c>
      <c r="Y98" t="s">
        <v>109</v>
      </c>
      <c r="Z98" t="s">
        <v>231</v>
      </c>
      <c r="AA98" t="s">
        <v>109</v>
      </c>
      <c r="AB98" t="s">
        <v>257</v>
      </c>
      <c r="AD98" t="s">
        <v>203</v>
      </c>
      <c r="AE98">
        <v>3052</v>
      </c>
      <c r="AF98">
        <v>3052</v>
      </c>
      <c r="AG98" t="s">
        <v>109</v>
      </c>
      <c r="AH98" t="s">
        <v>108</v>
      </c>
      <c r="AI98" t="s">
        <v>109</v>
      </c>
      <c r="AJ98" t="s">
        <v>111</v>
      </c>
      <c r="AK98" t="s">
        <v>109</v>
      </c>
    </row>
    <row r="99" spans="1:37">
      <c r="A99" t="s">
        <v>204</v>
      </c>
      <c r="B99" t="s">
        <v>342</v>
      </c>
      <c r="H99" t="s">
        <v>204</v>
      </c>
      <c r="I99" t="s">
        <v>342</v>
      </c>
      <c r="J99" t="s">
        <v>108</v>
      </c>
      <c r="K99" t="s">
        <v>108</v>
      </c>
      <c r="L99" t="s">
        <v>108</v>
      </c>
      <c r="M99" t="s">
        <v>108</v>
      </c>
      <c r="O99" t="s">
        <v>342</v>
      </c>
      <c r="P99" t="s">
        <v>204</v>
      </c>
      <c r="Q99" t="s">
        <v>342</v>
      </c>
      <c r="R99" t="s">
        <v>108</v>
      </c>
      <c r="S99" t="s">
        <v>108</v>
      </c>
      <c r="T99" t="s">
        <v>108</v>
      </c>
      <c r="U99" t="s">
        <v>108</v>
      </c>
      <c r="W99" t="s">
        <v>109</v>
      </c>
      <c r="X99" t="s">
        <v>228</v>
      </c>
      <c r="Y99" t="s">
        <v>230</v>
      </c>
      <c r="Z99" t="s">
        <v>235</v>
      </c>
      <c r="AA99" t="s">
        <v>232</v>
      </c>
      <c r="AB99" t="s">
        <v>249</v>
      </c>
      <c r="AD99" t="s">
        <v>204</v>
      </c>
      <c r="AE99">
        <v>2046</v>
      </c>
      <c r="AF99">
        <v>2046</v>
      </c>
      <c r="AG99" t="s">
        <v>109</v>
      </c>
      <c r="AH99" t="s">
        <v>108</v>
      </c>
      <c r="AI99" t="s">
        <v>108</v>
      </c>
      <c r="AJ99" t="s">
        <v>108</v>
      </c>
      <c r="AK99" t="s">
        <v>108</v>
      </c>
    </row>
    <row r="100" spans="1:37">
      <c r="A100" t="s">
        <v>205</v>
      </c>
      <c r="B100" t="s">
        <v>343</v>
      </c>
      <c r="H100" t="s">
        <v>205</v>
      </c>
      <c r="I100" t="s">
        <v>343</v>
      </c>
      <c r="J100" t="s">
        <v>108</v>
      </c>
      <c r="K100" t="s">
        <v>109</v>
      </c>
      <c r="L100" t="s">
        <v>108</v>
      </c>
      <c r="M100" t="s">
        <v>109</v>
      </c>
      <c r="O100" t="s">
        <v>343</v>
      </c>
      <c r="P100" t="s">
        <v>205</v>
      </c>
      <c r="Q100" t="s">
        <v>343</v>
      </c>
      <c r="R100" t="s">
        <v>108</v>
      </c>
      <c r="S100" t="s">
        <v>109</v>
      </c>
      <c r="T100" t="s">
        <v>109</v>
      </c>
      <c r="U100" t="s">
        <v>109</v>
      </c>
      <c r="W100" t="s">
        <v>109</v>
      </c>
      <c r="X100" t="s">
        <v>228</v>
      </c>
      <c r="Y100" t="s">
        <v>109</v>
      </c>
      <c r="Z100" t="s">
        <v>109</v>
      </c>
      <c r="AA100" t="s">
        <v>109</v>
      </c>
      <c r="AB100" t="s">
        <v>228</v>
      </c>
      <c r="AD100" t="s">
        <v>205</v>
      </c>
      <c r="AE100">
        <v>3325</v>
      </c>
      <c r="AF100">
        <v>3325</v>
      </c>
      <c r="AG100" t="s">
        <v>109</v>
      </c>
      <c r="AH100" t="s">
        <v>108</v>
      </c>
      <c r="AI100" t="s">
        <v>109</v>
      </c>
      <c r="AJ100" t="s">
        <v>109</v>
      </c>
      <c r="AK100" t="s">
        <v>109</v>
      </c>
    </row>
    <row r="101" spans="1:37">
      <c r="A101" t="s">
        <v>206</v>
      </c>
      <c r="B101" t="s">
        <v>344</v>
      </c>
      <c r="H101" t="s">
        <v>206</v>
      </c>
      <c r="I101" t="s">
        <v>344</v>
      </c>
      <c r="J101" t="s">
        <v>108</v>
      </c>
      <c r="K101" t="s">
        <v>109</v>
      </c>
      <c r="L101" t="s">
        <v>108</v>
      </c>
      <c r="M101" t="s">
        <v>109</v>
      </c>
      <c r="O101" t="s">
        <v>344</v>
      </c>
      <c r="P101" t="s">
        <v>206</v>
      </c>
      <c r="Q101" t="s">
        <v>344</v>
      </c>
      <c r="R101" t="s">
        <v>108</v>
      </c>
      <c r="S101" t="s">
        <v>108</v>
      </c>
      <c r="T101" t="s">
        <v>109</v>
      </c>
      <c r="U101" t="s">
        <v>109</v>
      </c>
      <c r="W101" t="s">
        <v>109</v>
      </c>
      <c r="X101" t="s">
        <v>228</v>
      </c>
      <c r="Y101" t="s">
        <v>230</v>
      </c>
      <c r="Z101" t="s">
        <v>109</v>
      </c>
      <c r="AA101" t="s">
        <v>109</v>
      </c>
      <c r="AB101" t="s">
        <v>243</v>
      </c>
      <c r="AD101" t="s">
        <v>206</v>
      </c>
      <c r="AE101">
        <v>1001</v>
      </c>
      <c r="AF101">
        <v>1001</v>
      </c>
      <c r="AG101" t="s">
        <v>109</v>
      </c>
      <c r="AH101" t="s">
        <v>108</v>
      </c>
      <c r="AI101" t="s">
        <v>108</v>
      </c>
      <c r="AJ101" t="s">
        <v>109</v>
      </c>
      <c r="AK101" t="s">
        <v>109</v>
      </c>
    </row>
    <row r="102" spans="1:37">
      <c r="A102" t="s">
        <v>207</v>
      </c>
      <c r="B102" t="s">
        <v>345</v>
      </c>
      <c r="H102" t="s">
        <v>207</v>
      </c>
      <c r="I102" t="s">
        <v>345</v>
      </c>
      <c r="J102" t="s">
        <v>109</v>
      </c>
      <c r="K102" t="s">
        <v>109</v>
      </c>
      <c r="L102" t="s">
        <v>109</v>
      </c>
      <c r="M102" t="s">
        <v>109</v>
      </c>
      <c r="O102" t="s">
        <v>345</v>
      </c>
      <c r="P102" t="s">
        <v>207</v>
      </c>
      <c r="Q102" t="s">
        <v>345</v>
      </c>
      <c r="R102" t="s">
        <v>109</v>
      </c>
      <c r="S102" t="s">
        <v>109</v>
      </c>
      <c r="T102" t="s">
        <v>109</v>
      </c>
      <c r="U102" t="s">
        <v>109</v>
      </c>
      <c r="W102" t="s">
        <v>109</v>
      </c>
      <c r="X102" t="s">
        <v>109</v>
      </c>
      <c r="Y102" t="s">
        <v>109</v>
      </c>
      <c r="Z102" t="s">
        <v>109</v>
      </c>
      <c r="AA102" t="s">
        <v>109</v>
      </c>
      <c r="AB102" t="s">
        <v>109</v>
      </c>
      <c r="AD102" t="s">
        <v>207</v>
      </c>
      <c r="AE102">
        <v>3389</v>
      </c>
      <c r="AF102">
        <v>3389</v>
      </c>
      <c r="AG102" t="s">
        <v>109</v>
      </c>
      <c r="AH102" t="s">
        <v>109</v>
      </c>
      <c r="AI102" t="s">
        <v>109</v>
      </c>
      <c r="AJ102" t="s">
        <v>109</v>
      </c>
      <c r="AK102" t="s">
        <v>109</v>
      </c>
    </row>
    <row r="103" spans="1:37">
      <c r="A103" t="s">
        <v>208</v>
      </c>
      <c r="B103" t="s">
        <v>346</v>
      </c>
      <c r="H103" t="s">
        <v>208</v>
      </c>
      <c r="I103" t="s">
        <v>346</v>
      </c>
      <c r="J103" t="s">
        <v>108</v>
      </c>
      <c r="K103" t="s">
        <v>109</v>
      </c>
      <c r="L103" t="s">
        <v>111</v>
      </c>
      <c r="M103" t="s">
        <v>108</v>
      </c>
      <c r="O103" t="s">
        <v>346</v>
      </c>
      <c r="P103" t="s">
        <v>208</v>
      </c>
      <c r="Q103" t="s">
        <v>346</v>
      </c>
      <c r="R103" t="s">
        <v>108</v>
      </c>
      <c r="S103" t="s">
        <v>109</v>
      </c>
      <c r="T103" t="s">
        <v>111</v>
      </c>
      <c r="U103" t="s">
        <v>108</v>
      </c>
      <c r="W103" t="s">
        <v>109</v>
      </c>
      <c r="X103" t="s">
        <v>228</v>
      </c>
      <c r="Y103" t="s">
        <v>109</v>
      </c>
      <c r="Z103" t="s">
        <v>231</v>
      </c>
      <c r="AA103" t="s">
        <v>232</v>
      </c>
      <c r="AB103" t="s">
        <v>295</v>
      </c>
      <c r="AD103" t="s">
        <v>208</v>
      </c>
      <c r="AE103">
        <v>2001</v>
      </c>
      <c r="AF103">
        <v>2001</v>
      </c>
      <c r="AG103" t="s">
        <v>109</v>
      </c>
      <c r="AH103" t="s">
        <v>108</v>
      </c>
      <c r="AI103" t="s">
        <v>109</v>
      </c>
      <c r="AJ103" t="s">
        <v>111</v>
      </c>
      <c r="AK103" t="s">
        <v>108</v>
      </c>
    </row>
    <row r="104" spans="1:37">
      <c r="A104" t="s">
        <v>209</v>
      </c>
      <c r="B104" t="s">
        <v>347</v>
      </c>
      <c r="H104" t="s">
        <v>209</v>
      </c>
      <c r="I104" t="s">
        <v>347</v>
      </c>
      <c r="J104" t="s">
        <v>108</v>
      </c>
      <c r="K104" t="s">
        <v>108</v>
      </c>
      <c r="L104" t="s">
        <v>108</v>
      </c>
      <c r="M104" t="s">
        <v>108</v>
      </c>
      <c r="O104" t="s">
        <v>347</v>
      </c>
      <c r="P104" t="s">
        <v>209</v>
      </c>
      <c r="Q104" t="s">
        <v>347</v>
      </c>
      <c r="R104" t="s">
        <v>108</v>
      </c>
      <c r="S104" t="s">
        <v>108</v>
      </c>
      <c r="T104" t="s">
        <v>109</v>
      </c>
      <c r="U104" t="s">
        <v>108</v>
      </c>
      <c r="W104" t="s">
        <v>109</v>
      </c>
      <c r="X104" t="s">
        <v>228</v>
      </c>
      <c r="Y104" t="s">
        <v>230</v>
      </c>
      <c r="Z104" t="s">
        <v>109</v>
      </c>
      <c r="AA104" t="s">
        <v>232</v>
      </c>
      <c r="AB104" t="s">
        <v>238</v>
      </c>
      <c r="AD104" t="s">
        <v>209</v>
      </c>
      <c r="AE104">
        <v>2064</v>
      </c>
      <c r="AF104">
        <v>2064</v>
      </c>
      <c r="AG104" t="s">
        <v>109</v>
      </c>
      <c r="AH104" t="s">
        <v>108</v>
      </c>
      <c r="AI104" t="s">
        <v>108</v>
      </c>
      <c r="AJ104" t="s">
        <v>109</v>
      </c>
      <c r="AK104" t="s">
        <v>108</v>
      </c>
    </row>
    <row r="105" spans="1:37">
      <c r="A105" t="s">
        <v>210</v>
      </c>
      <c r="B105" t="s">
        <v>348</v>
      </c>
      <c r="H105" t="s">
        <v>210</v>
      </c>
      <c r="I105" t="s">
        <v>348</v>
      </c>
      <c r="J105" t="s">
        <v>108</v>
      </c>
      <c r="K105" t="s">
        <v>108</v>
      </c>
      <c r="L105" t="s">
        <v>111</v>
      </c>
      <c r="M105" t="s">
        <v>109</v>
      </c>
      <c r="O105" t="s">
        <v>348</v>
      </c>
      <c r="P105" t="s">
        <v>210</v>
      </c>
      <c r="Q105" t="s">
        <v>348</v>
      </c>
      <c r="R105" t="s">
        <v>108</v>
      </c>
      <c r="S105" t="s">
        <v>108</v>
      </c>
      <c r="T105" t="s">
        <v>111</v>
      </c>
      <c r="U105" t="s">
        <v>109</v>
      </c>
      <c r="W105" t="s">
        <v>109</v>
      </c>
      <c r="X105" t="s">
        <v>228</v>
      </c>
      <c r="Y105" t="s">
        <v>230</v>
      </c>
      <c r="Z105" t="s">
        <v>231</v>
      </c>
      <c r="AA105" t="s">
        <v>109</v>
      </c>
      <c r="AB105" t="s">
        <v>279</v>
      </c>
      <c r="AD105" t="s">
        <v>210</v>
      </c>
      <c r="AE105">
        <v>2000</v>
      </c>
      <c r="AF105">
        <v>2000</v>
      </c>
      <c r="AG105" t="s">
        <v>109</v>
      </c>
      <c r="AH105" t="s">
        <v>108</v>
      </c>
      <c r="AI105" t="s">
        <v>108</v>
      </c>
      <c r="AJ105" t="s">
        <v>111</v>
      </c>
      <c r="AK105" t="s">
        <v>109</v>
      </c>
    </row>
    <row r="106" spans="1:37">
      <c r="A106" t="s">
        <v>211</v>
      </c>
      <c r="B106" t="s">
        <v>349</v>
      </c>
      <c r="H106" t="s">
        <v>211</v>
      </c>
      <c r="I106" t="s">
        <v>349</v>
      </c>
      <c r="J106" t="s">
        <v>108</v>
      </c>
      <c r="K106" t="s">
        <v>109</v>
      </c>
      <c r="L106" t="s">
        <v>111</v>
      </c>
      <c r="M106" t="s">
        <v>108</v>
      </c>
      <c r="O106" t="s">
        <v>349</v>
      </c>
      <c r="P106" t="s">
        <v>211</v>
      </c>
      <c r="Q106" t="s">
        <v>349</v>
      </c>
      <c r="R106" t="s">
        <v>108</v>
      </c>
      <c r="S106" t="s">
        <v>109</v>
      </c>
      <c r="T106" t="s">
        <v>111</v>
      </c>
      <c r="U106" t="s">
        <v>108</v>
      </c>
      <c r="W106" t="s">
        <v>109</v>
      </c>
      <c r="X106" t="s">
        <v>228</v>
      </c>
      <c r="Y106" t="s">
        <v>109</v>
      </c>
      <c r="Z106" t="s">
        <v>231</v>
      </c>
      <c r="AA106" t="s">
        <v>232</v>
      </c>
      <c r="AB106" t="s">
        <v>295</v>
      </c>
      <c r="AD106" t="s">
        <v>211</v>
      </c>
      <c r="AE106">
        <v>2048</v>
      </c>
      <c r="AF106">
        <v>2048</v>
      </c>
      <c r="AG106" t="s">
        <v>109</v>
      </c>
      <c r="AH106" t="s">
        <v>108</v>
      </c>
      <c r="AI106" t="s">
        <v>109</v>
      </c>
      <c r="AJ106" t="s">
        <v>111</v>
      </c>
      <c r="AK106" t="s">
        <v>108</v>
      </c>
    </row>
    <row r="107" spans="1:37">
      <c r="A107" t="s">
        <v>212</v>
      </c>
      <c r="B107" t="s">
        <v>350</v>
      </c>
      <c r="H107" t="s">
        <v>212</v>
      </c>
      <c r="I107" t="s">
        <v>350</v>
      </c>
      <c r="J107" t="s">
        <v>108</v>
      </c>
      <c r="K107" t="s">
        <v>108</v>
      </c>
      <c r="L107" t="s">
        <v>111</v>
      </c>
      <c r="M107" t="s">
        <v>108</v>
      </c>
      <c r="O107" t="s">
        <v>350</v>
      </c>
      <c r="P107" t="s">
        <v>212</v>
      </c>
      <c r="Q107" t="s">
        <v>350</v>
      </c>
      <c r="R107" t="s">
        <v>108</v>
      </c>
      <c r="S107" t="s">
        <v>108</v>
      </c>
      <c r="T107" t="s">
        <v>108</v>
      </c>
      <c r="U107" t="s">
        <v>108</v>
      </c>
      <c r="W107" t="s">
        <v>109</v>
      </c>
      <c r="X107" t="s">
        <v>228</v>
      </c>
      <c r="Y107" t="s">
        <v>230</v>
      </c>
      <c r="Z107" t="s">
        <v>235</v>
      </c>
      <c r="AA107" t="s">
        <v>232</v>
      </c>
      <c r="AB107" t="s">
        <v>249</v>
      </c>
      <c r="AD107" t="s">
        <v>212</v>
      </c>
      <c r="AE107">
        <v>2232</v>
      </c>
      <c r="AF107">
        <v>2232</v>
      </c>
      <c r="AG107" t="s">
        <v>109</v>
      </c>
      <c r="AH107" t="s">
        <v>108</v>
      </c>
      <c r="AI107" t="s">
        <v>108</v>
      </c>
      <c r="AJ107" t="s">
        <v>108</v>
      </c>
      <c r="AK107" t="s">
        <v>108</v>
      </c>
    </row>
    <row r="108" spans="1:37">
      <c r="A108" t="s">
        <v>213</v>
      </c>
      <c r="B108" t="s">
        <v>351</v>
      </c>
      <c r="H108" t="s">
        <v>213</v>
      </c>
      <c r="I108" t="s">
        <v>351</v>
      </c>
      <c r="J108" t="s">
        <v>108</v>
      </c>
      <c r="K108" t="s">
        <v>109</v>
      </c>
      <c r="L108" t="s">
        <v>108</v>
      </c>
      <c r="M108" t="s">
        <v>109</v>
      </c>
      <c r="O108" t="s">
        <v>351</v>
      </c>
      <c r="P108" t="s">
        <v>213</v>
      </c>
      <c r="Q108" t="s">
        <v>351</v>
      </c>
      <c r="R108" t="s">
        <v>108</v>
      </c>
      <c r="S108" t="s">
        <v>109</v>
      </c>
      <c r="T108" t="s">
        <v>109</v>
      </c>
      <c r="U108" t="s">
        <v>109</v>
      </c>
      <c r="W108" t="s">
        <v>109</v>
      </c>
      <c r="X108" t="s">
        <v>228</v>
      </c>
      <c r="Y108" t="s">
        <v>109</v>
      </c>
      <c r="Z108" t="s">
        <v>109</v>
      </c>
      <c r="AA108" t="s">
        <v>109</v>
      </c>
      <c r="AB108" t="s">
        <v>228</v>
      </c>
      <c r="AD108" t="s">
        <v>213</v>
      </c>
      <c r="AE108">
        <v>3392</v>
      </c>
      <c r="AF108">
        <v>3392</v>
      </c>
      <c r="AG108" t="s">
        <v>109</v>
      </c>
      <c r="AH108" t="s">
        <v>108</v>
      </c>
      <c r="AI108" t="s">
        <v>109</v>
      </c>
      <c r="AJ108" t="s">
        <v>109</v>
      </c>
      <c r="AK108" t="s">
        <v>109</v>
      </c>
    </row>
    <row r="109" spans="1:37">
      <c r="A109" t="s">
        <v>214</v>
      </c>
      <c r="B109" t="s">
        <v>352</v>
      </c>
      <c r="H109" t="s">
        <v>214</v>
      </c>
      <c r="I109" t="s">
        <v>352</v>
      </c>
      <c r="J109" t="s">
        <v>108</v>
      </c>
      <c r="K109" t="s">
        <v>108</v>
      </c>
      <c r="L109" t="s">
        <v>108</v>
      </c>
      <c r="M109" t="s">
        <v>108</v>
      </c>
      <c r="O109" t="s">
        <v>352</v>
      </c>
      <c r="P109" t="s">
        <v>214</v>
      </c>
      <c r="Q109" t="s">
        <v>352</v>
      </c>
      <c r="R109" t="s">
        <v>108</v>
      </c>
      <c r="S109" t="s">
        <v>108</v>
      </c>
      <c r="T109" t="s">
        <v>109</v>
      </c>
      <c r="U109" t="s">
        <v>108</v>
      </c>
      <c r="W109" t="s">
        <v>109</v>
      </c>
      <c r="X109" t="s">
        <v>228</v>
      </c>
      <c r="Y109" t="s">
        <v>230</v>
      </c>
      <c r="Z109" t="s">
        <v>109</v>
      </c>
      <c r="AA109" t="s">
        <v>232</v>
      </c>
      <c r="AB109" t="s">
        <v>238</v>
      </c>
      <c r="AD109" t="s">
        <v>214</v>
      </c>
      <c r="AE109">
        <v>3054</v>
      </c>
      <c r="AF109">
        <v>3054</v>
      </c>
      <c r="AG109" t="s">
        <v>109</v>
      </c>
      <c r="AH109" t="s">
        <v>108</v>
      </c>
      <c r="AI109" t="s">
        <v>108</v>
      </c>
      <c r="AJ109" t="s">
        <v>109</v>
      </c>
      <c r="AK109" t="s">
        <v>108</v>
      </c>
    </row>
    <row r="110" spans="1:37">
      <c r="A110" t="s">
        <v>215</v>
      </c>
      <c r="B110" t="s">
        <v>353</v>
      </c>
      <c r="H110" t="s">
        <v>215</v>
      </c>
      <c r="I110" t="s">
        <v>353</v>
      </c>
      <c r="J110" t="s">
        <v>108</v>
      </c>
      <c r="K110" t="s">
        <v>109</v>
      </c>
      <c r="L110" t="s">
        <v>111</v>
      </c>
      <c r="M110" t="s">
        <v>108</v>
      </c>
      <c r="O110" t="s">
        <v>353</v>
      </c>
      <c r="P110" t="s">
        <v>215</v>
      </c>
      <c r="Q110" t="s">
        <v>353</v>
      </c>
      <c r="R110" t="s">
        <v>108</v>
      </c>
      <c r="S110" t="s">
        <v>109</v>
      </c>
      <c r="T110" t="s">
        <v>109</v>
      </c>
      <c r="U110" t="s">
        <v>109</v>
      </c>
      <c r="W110" t="s">
        <v>109</v>
      </c>
      <c r="X110" t="s">
        <v>228</v>
      </c>
      <c r="Y110" t="s">
        <v>109</v>
      </c>
      <c r="Z110" t="s">
        <v>109</v>
      </c>
      <c r="AA110" t="s">
        <v>109</v>
      </c>
      <c r="AB110" t="s">
        <v>228</v>
      </c>
      <c r="AD110" t="s">
        <v>215</v>
      </c>
      <c r="AE110">
        <v>3032</v>
      </c>
      <c r="AF110">
        <v>3032</v>
      </c>
      <c r="AG110" t="s">
        <v>109</v>
      </c>
      <c r="AH110" t="s">
        <v>108</v>
      </c>
      <c r="AI110" t="s">
        <v>109</v>
      </c>
      <c r="AJ110" t="s">
        <v>109</v>
      </c>
      <c r="AK110" t="s">
        <v>109</v>
      </c>
    </row>
    <row r="111" spans="1:37">
      <c r="A111" t="s">
        <v>216</v>
      </c>
      <c r="B111" t="s">
        <v>354</v>
      </c>
      <c r="H111" t="s">
        <v>216</v>
      </c>
      <c r="I111" t="s">
        <v>354</v>
      </c>
      <c r="J111" t="s">
        <v>108</v>
      </c>
      <c r="K111" t="s">
        <v>108</v>
      </c>
      <c r="L111" t="s">
        <v>111</v>
      </c>
      <c r="M111" t="s">
        <v>108</v>
      </c>
      <c r="O111" t="s">
        <v>354</v>
      </c>
      <c r="P111" t="s">
        <v>216</v>
      </c>
      <c r="Q111" t="s">
        <v>354</v>
      </c>
      <c r="R111" t="s">
        <v>108</v>
      </c>
      <c r="S111" t="s">
        <v>108</v>
      </c>
      <c r="T111" t="s">
        <v>111</v>
      </c>
      <c r="U111" t="s">
        <v>108</v>
      </c>
      <c r="W111" t="s">
        <v>109</v>
      </c>
      <c r="X111" t="s">
        <v>228</v>
      </c>
      <c r="Y111" t="s">
        <v>230</v>
      </c>
      <c r="Z111" t="s">
        <v>231</v>
      </c>
      <c r="AA111" t="s">
        <v>232</v>
      </c>
      <c r="AB111" t="s">
        <v>233</v>
      </c>
      <c r="AD111" t="s">
        <v>216</v>
      </c>
      <c r="AE111">
        <v>2054</v>
      </c>
      <c r="AF111">
        <v>2054</v>
      </c>
      <c r="AG111" t="s">
        <v>109</v>
      </c>
      <c r="AH111" t="s">
        <v>108</v>
      </c>
      <c r="AI111" t="s">
        <v>108</v>
      </c>
      <c r="AJ111" t="s">
        <v>111</v>
      </c>
      <c r="AK111" t="s">
        <v>108</v>
      </c>
    </row>
    <row r="112" spans="1:37">
      <c r="A112" t="s">
        <v>217</v>
      </c>
      <c r="B112" t="s">
        <v>355</v>
      </c>
      <c r="H112" t="s">
        <v>217</v>
      </c>
      <c r="I112" t="s">
        <v>355</v>
      </c>
      <c r="J112" t="s">
        <v>109</v>
      </c>
      <c r="K112" t="s">
        <v>109</v>
      </c>
      <c r="L112" t="s">
        <v>109</v>
      </c>
      <c r="M112" t="s">
        <v>109</v>
      </c>
      <c r="O112" t="s">
        <v>355</v>
      </c>
      <c r="P112" t="s">
        <v>217</v>
      </c>
      <c r="Q112" t="s">
        <v>355</v>
      </c>
      <c r="R112" t="s">
        <v>109</v>
      </c>
      <c r="S112" t="s">
        <v>109</v>
      </c>
      <c r="T112" t="s">
        <v>109</v>
      </c>
      <c r="U112" t="s">
        <v>109</v>
      </c>
      <c r="W112" t="s">
        <v>109</v>
      </c>
      <c r="X112" t="s">
        <v>109</v>
      </c>
      <c r="Y112" t="s">
        <v>109</v>
      </c>
      <c r="Z112" t="s">
        <v>109</v>
      </c>
      <c r="AA112" t="s">
        <v>109</v>
      </c>
      <c r="AB112" t="s">
        <v>109</v>
      </c>
      <c r="AD112" t="s">
        <v>217</v>
      </c>
      <c r="AE112">
        <v>2240</v>
      </c>
      <c r="AF112">
        <v>2240</v>
      </c>
      <c r="AG112" t="s">
        <v>109</v>
      </c>
      <c r="AH112" t="s">
        <v>109</v>
      </c>
      <c r="AI112" t="s">
        <v>109</v>
      </c>
      <c r="AJ112" t="s">
        <v>109</v>
      </c>
      <c r="AK112" t="s">
        <v>109</v>
      </c>
    </row>
    <row r="113" spans="1:37">
      <c r="A113" t="s">
        <v>218</v>
      </c>
      <c r="B113" t="s">
        <v>356</v>
      </c>
      <c r="H113" t="s">
        <v>218</v>
      </c>
      <c r="I113" t="s">
        <v>356</v>
      </c>
      <c r="J113" t="s">
        <v>108</v>
      </c>
      <c r="K113" t="s">
        <v>109</v>
      </c>
      <c r="L113" t="s">
        <v>108</v>
      </c>
      <c r="M113" t="s">
        <v>108</v>
      </c>
      <c r="O113" t="s">
        <v>356</v>
      </c>
      <c r="P113" t="s">
        <v>218</v>
      </c>
      <c r="Q113" t="s">
        <v>356</v>
      </c>
      <c r="R113" t="s">
        <v>108</v>
      </c>
      <c r="S113" t="s">
        <v>109</v>
      </c>
      <c r="T113" t="s">
        <v>108</v>
      </c>
      <c r="U113" t="s">
        <v>108</v>
      </c>
      <c r="W113" t="s">
        <v>109</v>
      </c>
      <c r="X113" t="s">
        <v>228</v>
      </c>
      <c r="Y113" t="s">
        <v>109</v>
      </c>
      <c r="Z113" t="s">
        <v>235</v>
      </c>
      <c r="AA113" t="s">
        <v>232</v>
      </c>
      <c r="AB113" t="s">
        <v>245</v>
      </c>
      <c r="AD113" t="s">
        <v>218</v>
      </c>
      <c r="AE113">
        <v>2254</v>
      </c>
      <c r="AF113">
        <v>2254</v>
      </c>
      <c r="AG113" t="s">
        <v>109</v>
      </c>
      <c r="AH113" t="s">
        <v>108</v>
      </c>
      <c r="AI113" t="s">
        <v>109</v>
      </c>
      <c r="AJ113" t="s">
        <v>108</v>
      </c>
      <c r="AK113" t="s">
        <v>108</v>
      </c>
    </row>
    <row r="114" spans="10:23">
      <c r="J114" t="e">
        <v>#N/A</v>
      </c>
      <c r="K114" t="e">
        <v>#N/A</v>
      </c>
      <c r="L114" t="e">
        <v>#N/A</v>
      </c>
      <c r="M114" t="e">
        <v>#N/A</v>
      </c>
      <c r="W114" t="s">
        <v>109</v>
      </c>
    </row>
    <row r="115" spans="23:23">
      <c r="W115" t="s">
        <v>109</v>
      </c>
    </row>
    <row r="116" spans="23:23">
      <c r="W116" t="s">
        <v>109</v>
      </c>
    </row>
    <row r="117" spans="23:23">
      <c r="W117" t="s">
        <v>109</v>
      </c>
    </row>
    <row r="118" spans="23:23">
      <c r="W118" t="s">
        <v>109</v>
      </c>
    </row>
    <row r="119" spans="23:23">
      <c r="W119" t="s">
        <v>109</v>
      </c>
    </row>
    <row r="120" spans="23:23">
      <c r="W120" t="s">
        <v>109</v>
      </c>
    </row>
    <row r="121" spans="23:23">
      <c r="W121" t="s">
        <v>109</v>
      </c>
    </row>
    <row r="122" spans="23:23">
      <c r="W122" t="s">
        <v>109</v>
      </c>
    </row>
    <row r="123" spans="23:23">
      <c r="W123" t="s">
        <v>109</v>
      </c>
    </row>
    <row r="124" spans="23:23">
      <c r="W124" t="s">
        <v>109</v>
      </c>
    </row>
    <row r="125" spans="23:23">
      <c r="W125" t="s">
        <v>109</v>
      </c>
    </row>
    <row r="126" spans="23:23">
      <c r="W126" t="s">
        <v>109</v>
      </c>
    </row>
    <row r="127" spans="23:23">
      <c r="W127" t="s">
        <v>109</v>
      </c>
    </row>
    <row r="128" spans="23:23">
      <c r="W128" t="s">
        <v>109</v>
      </c>
    </row>
    <row r="129" spans="23:23">
      <c r="W129" t="s">
        <v>109</v>
      </c>
    </row>
    <row r="130" spans="23:23">
      <c r="W130" t="s">
        <v>109</v>
      </c>
    </row>
    <row r="131" spans="23:23">
      <c r="W131" t="s">
        <v>109</v>
      </c>
    </row>
    <row r="132" spans="23:23">
      <c r="W132" t="s">
        <v>109</v>
      </c>
    </row>
    <row r="133" spans="23:23">
      <c r="W133" t="s">
        <v>109</v>
      </c>
    </row>
    <row r="134" spans="23:23">
      <c r="W134" t="s">
        <v>109</v>
      </c>
    </row>
    <row r="135" spans="23:23">
      <c r="W135" t="s">
        <v>109</v>
      </c>
    </row>
    <row r="136" spans="23:23">
      <c r="W136" t="s">
        <v>109</v>
      </c>
    </row>
    <row r="137" spans="23:23">
      <c r="W137" t="s">
        <v>109</v>
      </c>
    </row>
    <row r="138" spans="23:23">
      <c r="W138" t="s">
        <v>109</v>
      </c>
    </row>
    <row r="139" spans="23:23">
      <c r="W139" t="s">
        <v>109</v>
      </c>
    </row>
    <row r="140" spans="23:23">
      <c r="W140" t="s">
        <v>109</v>
      </c>
    </row>
    <row r="141" spans="23:23">
      <c r="W141" t="s">
        <v>109</v>
      </c>
    </row>
    <row r="142" spans="23:23">
      <c r="W142" t="s">
        <v>109</v>
      </c>
    </row>
    <row r="143" spans="23:23">
      <c r="W143" t="s">
        <v>109</v>
      </c>
    </row>
    <row r="144" spans="23:23">
      <c r="W144" t="s">
        <v>109</v>
      </c>
    </row>
    <row r="145" spans="23:23">
      <c r="W145" t="s">
        <v>109</v>
      </c>
    </row>
    <row r="146" spans="23:23">
      <c r="W146" t="s">
        <v>109</v>
      </c>
    </row>
    <row r="147" spans="23:23">
      <c r="W147" t="s">
        <v>109</v>
      </c>
    </row>
    <row r="148" spans="23:23">
      <c r="W148" t="s">
        <v>109</v>
      </c>
    </row>
    <row r="149" spans="23:23">
      <c r="W149" t="s">
        <v>109</v>
      </c>
    </row>
    <row r="150" spans="23:23">
      <c r="W150" t="s">
        <v>109</v>
      </c>
    </row>
    <row r="151" spans="23:23">
      <c r="W151" t="s">
        <v>109</v>
      </c>
    </row>
    <row r="152" spans="23:23">
      <c r="W152" t="s">
        <v>109</v>
      </c>
    </row>
    <row r="153" spans="23:23">
      <c r="W153" t="s">
        <v>109</v>
      </c>
    </row>
    <row r="154" spans="23:23">
      <c r="W154" t="s">
        <v>109</v>
      </c>
    </row>
    <row r="155" spans="23:23">
      <c r="W155" t="s">
        <v>109</v>
      </c>
    </row>
    <row r="156" spans="23:23">
      <c r="W156" t="s">
        <v>109</v>
      </c>
    </row>
    <row r="157" spans="23:23">
      <c r="W157" t="s">
        <v>109</v>
      </c>
    </row>
    <row r="158" spans="23:23">
      <c r="W158" t="s">
        <v>109</v>
      </c>
    </row>
    <row r="159" spans="23:23">
      <c r="W159" t="s">
        <v>109</v>
      </c>
    </row>
    <row r="160" spans="23:23">
      <c r="W160" t="s">
        <v>109</v>
      </c>
    </row>
    <row r="161" spans="23:23">
      <c r="W161" t="s">
        <v>109</v>
      </c>
    </row>
    <row r="162" spans="23:23">
      <c r="W162" t="s">
        <v>109</v>
      </c>
    </row>
    <row r="163" spans="23:23">
      <c r="W163" t="s">
        <v>109</v>
      </c>
    </row>
    <row r="164" spans="23:23">
      <c r="W164" t="s">
        <v>109</v>
      </c>
    </row>
    <row r="165" spans="23:23">
      <c r="W165" t="s">
        <v>109</v>
      </c>
    </row>
    <row r="166" spans="23:23">
      <c r="W166" t="s">
        <v>109</v>
      </c>
    </row>
    <row r="167" spans="23:23">
      <c r="W167" t="s">
        <v>109</v>
      </c>
    </row>
    <row r="168" spans="23:23">
      <c r="W168" t="s">
        <v>109</v>
      </c>
    </row>
    <row r="169" spans="23:23">
      <c r="W169" t="s">
        <v>109</v>
      </c>
    </row>
    <row r="170" spans="23:23">
      <c r="W170" t="s">
        <v>109</v>
      </c>
    </row>
    <row r="171" spans="23:23">
      <c r="W171" t="s">
        <v>109</v>
      </c>
    </row>
    <row r="172" spans="23:23">
      <c r="W172" t="s">
        <v>109</v>
      </c>
    </row>
    <row r="173" spans="23:23">
      <c r="W173" t="s">
        <v>109</v>
      </c>
    </row>
    <row r="174" spans="23:23">
      <c r="W174" t="s">
        <v>109</v>
      </c>
    </row>
    <row r="175" spans="23:23">
      <c r="W175" t="s">
        <v>109</v>
      </c>
    </row>
    <row r="176" spans="23:23">
      <c r="W176" t="s">
        <v>109</v>
      </c>
    </row>
    <row r="177" spans="23:23">
      <c r="W177" t="s">
        <v>109</v>
      </c>
    </row>
    <row r="178" spans="23:23">
      <c r="W178" t="s">
        <v>109</v>
      </c>
    </row>
    <row r="179" spans="23:23">
      <c r="W179" t="s">
        <v>109</v>
      </c>
    </row>
    <row r="180" spans="23:23">
      <c r="W180" t="s">
        <v>109</v>
      </c>
    </row>
    <row r="181" spans="23:23">
      <c r="W181" t="s">
        <v>109</v>
      </c>
    </row>
    <row r="182" spans="23:23">
      <c r="W182" t="s">
        <v>109</v>
      </c>
    </row>
    <row r="183" spans="23:23">
      <c r="W183" t="s">
        <v>109</v>
      </c>
    </row>
    <row r="184" spans="23:23">
      <c r="W184" t="s">
        <v>109</v>
      </c>
    </row>
    <row r="185" spans="23:23">
      <c r="W185" t="s">
        <v>109</v>
      </c>
    </row>
    <row r="186" spans="23:23">
      <c r="W186" t="s">
        <v>109</v>
      </c>
    </row>
    <row r="187" spans="23:23">
      <c r="W187" t="s">
        <v>109</v>
      </c>
    </row>
    <row r="188" spans="23:23">
      <c r="W188" t="s">
        <v>109</v>
      </c>
    </row>
    <row r="189" spans="23:23">
      <c r="W189">
        <v>0</v>
      </c>
    </row>
  </sheetData>
  <pageMargins left="0.7" right="0.7" top="0.75" bottom="0.75" header="0.3" footer="0.3"/>
  <headerFooter scaleWithDoc="1" alignWithMargins="0" differentFirst="0" differentOddEven="0"/>
  <extLst/>
</worksheet>
</file>

<file path=xl/worksheets/sheet1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1"/>
  <dimension ref="A1:CG128"/>
  <sheetViews>
    <sheetView topLeftCell="A1" view="normal" workbookViewId="0">
      <pane xSplit="2" ySplit="1" topLeftCell="L113" activePane="bottomRight" state="frozen"/>
      <selection pane="bottomRight" activeCell="F33" sqref="F33"/>
    </sheetView>
  </sheetViews>
  <sheetFormatPr defaultRowHeight="14.5"/>
  <cols>
    <col min="1" max="1" width="35.84765625" customWidth="1"/>
    <col min="2" max="2" width="18" bestFit="1" customWidth="1"/>
    <col min="3" max="3" width="14.140625" customWidth="1"/>
    <col min="4" max="4" width="25.140625" customWidth="1"/>
    <col min="5" max="5" width="22.84765625" customWidth="1"/>
    <col min="6" max="6" width="9.84765625" customWidth="1"/>
    <col min="7" max="7" width="20.41796875" customWidth="1"/>
    <col min="8" max="8" width="13.140625" customWidth="1"/>
    <col min="9" max="9" width="10" customWidth="1"/>
    <col min="10" max="10" width="29.140625" customWidth="1"/>
    <col min="11" max="12" width="16.7109375" customWidth="1"/>
    <col min="13" max="13" width="25.7109375" customWidth="1"/>
    <col min="26" max="26" width="61.84765625" bestFit="1" customWidth="1"/>
    <col min="33" max="33" width="14.7109375" customWidth="1"/>
    <col min="34" max="34" width="16.84765625" customWidth="1"/>
  </cols>
  <sheetData>
    <row r="1" spans="1:85" s="93" customFormat="1" ht="104.15" customHeight="1">
      <c r="A1" s="93" t="s">
        <v>357</v>
      </c>
      <c r="B1" s="93" t="s">
        <v>358</v>
      </c>
      <c r="C1" s="93" t="s">
        <v>954</v>
      </c>
      <c r="D1" s="93" t="s">
        <v>360</v>
      </c>
      <c r="E1" s="93" t="s">
        <v>361</v>
      </c>
      <c r="F1" s="93" t="s">
        <v>362</v>
      </c>
      <c r="G1" s="93" t="s">
        <v>363</v>
      </c>
      <c r="H1" s="93" t="s">
        <v>364</v>
      </c>
      <c r="I1" s="93" t="s">
        <v>365</v>
      </c>
      <c r="J1" s="93" t="s">
        <v>366</v>
      </c>
      <c r="K1" s="93" t="s">
        <v>998</v>
      </c>
      <c r="L1" s="93" t="s">
        <v>992</v>
      </c>
      <c r="M1" s="94" t="s">
        <v>368</v>
      </c>
      <c r="N1" s="94" t="s">
        <v>369</v>
      </c>
      <c r="O1" s="94" t="s">
        <v>103</v>
      </c>
      <c r="P1" s="94" t="s">
        <v>222</v>
      </c>
      <c r="Q1" s="94" t="s">
        <v>105</v>
      </c>
      <c r="R1" s="94" t="s">
        <v>223</v>
      </c>
      <c r="Y1" s="93" t="s">
        <v>370</v>
      </c>
      <c r="Z1" s="93" t="s">
        <v>370</v>
      </c>
      <c r="AB1" s="316" t="s">
        <v>1029</v>
      </c>
      <c r="AC1" s="93" t="s">
        <v>357</v>
      </c>
      <c r="AD1" s="93" t="s">
        <v>358</v>
      </c>
      <c r="AE1" s="93" t="s">
        <v>954</v>
      </c>
      <c r="AF1" s="93" t="s">
        <v>682</v>
      </c>
      <c r="AG1" s="93" t="s">
        <v>683</v>
      </c>
      <c r="AH1" s="93" t="s">
        <v>360</v>
      </c>
      <c r="AI1" s="93" t="s">
        <v>992</v>
      </c>
      <c r="AJ1" s="93" t="s">
        <v>361</v>
      </c>
      <c r="AK1" s="93" t="s">
        <v>362</v>
      </c>
      <c r="AL1" s="93" t="s">
        <v>363</v>
      </c>
      <c r="AM1" s="93" t="s">
        <v>364</v>
      </c>
      <c r="AN1" s="93" t="s">
        <v>365</v>
      </c>
      <c r="AO1" s="93" t="s">
        <v>366</v>
      </c>
      <c r="AP1" s="93" t="s">
        <v>998</v>
      </c>
      <c r="AQ1" s="93" t="b">
        <f>AC1=A1</f>
        <v>1</v>
      </c>
      <c r="AR1" s="93" t="b">
        <f>AD1=B1</f>
        <v>1</v>
      </c>
      <c r="AS1" s="93" t="b">
        <f>AE1=C1</f>
        <v>1</v>
      </c>
      <c r="AT1" s="93" t="b">
        <f>AH1=D1</f>
        <v>1</v>
      </c>
      <c r="AU1" s="93" t="b">
        <f>AI1=L1</f>
        <v>1</v>
      </c>
      <c r="AV1" s="93" t="b">
        <f>AJ1=E1</f>
        <v>1</v>
      </c>
      <c r="AW1" s="93" t="b">
        <f>AK1=F1</f>
        <v>1</v>
      </c>
      <c r="AX1" s="93" t="b">
        <f>AL1=G1</f>
        <v>1</v>
      </c>
      <c r="AY1" s="93" t="b">
        <f>AM1=H1</f>
        <v>1</v>
      </c>
      <c r="AZ1" s="93" t="b">
        <f>I1=AN1</f>
        <v>1</v>
      </c>
      <c r="BA1" s="93" t="b">
        <f>AO1=J1</f>
        <v>1</v>
      </c>
      <c r="BB1" s="93" t="b">
        <f>AP1=K1</f>
        <v>1</v>
      </c>
      <c r="BD1" s="93" t="s">
        <v>1037</v>
      </c>
      <c r="BE1" s="260" t="s">
        <v>357</v>
      </c>
      <c r="BF1" s="260" t="s">
        <v>358</v>
      </c>
      <c r="BG1" s="260" t="s">
        <v>1032</v>
      </c>
      <c r="BH1" s="260" t="s">
        <v>682</v>
      </c>
      <c r="BI1" s="260" t="s">
        <v>683</v>
      </c>
      <c r="BJ1" s="260" t="s">
        <v>360</v>
      </c>
      <c r="BK1" s="260" t="s">
        <v>992</v>
      </c>
      <c r="BL1" s="260" t="s">
        <v>361</v>
      </c>
      <c r="BM1" s="260" t="s">
        <v>362</v>
      </c>
      <c r="BN1" s="260" t="s">
        <v>363</v>
      </c>
      <c r="BO1" s="260" t="s">
        <v>364</v>
      </c>
      <c r="BP1" s="260" t="s">
        <v>365</v>
      </c>
      <c r="BQ1" s="260" t="s">
        <v>366</v>
      </c>
      <c r="BR1" s="260" t="s">
        <v>998</v>
      </c>
      <c r="BT1" s="93" t="b">
        <f>BE1=AC1</f>
        <v>1</v>
      </c>
      <c r="BU1" s="93" t="b">
        <f>BF1=AD1</f>
        <v>1</v>
      </c>
      <c r="BV1" s="93" t="b">
        <f>BG1=AE1</f>
        <v>0</v>
      </c>
      <c r="BW1" s="93" t="b">
        <f>BH1=AF1</f>
        <v>1</v>
      </c>
      <c r="BX1" s="93" t="b">
        <f>BI1=AG1</f>
        <v>1</v>
      </c>
      <c r="BY1" s="93" t="b">
        <f>BJ1=AH1</f>
        <v>1</v>
      </c>
      <c r="BZ1" s="93" t="b">
        <f>BK1=AI1</f>
        <v>1</v>
      </c>
      <c r="CA1" s="93" t="b">
        <f>BL1=AJ1</f>
        <v>1</v>
      </c>
      <c r="CB1" s="93" t="b">
        <f>BM1=AK1</f>
        <v>1</v>
      </c>
      <c r="CC1" s="93" t="b">
        <f>BN1=AL1</f>
        <v>1</v>
      </c>
      <c r="CD1" s="93" t="b">
        <f>BO1=AM1</f>
        <v>1</v>
      </c>
      <c r="CE1" s="93" t="b">
        <f>BP1=AN1</f>
        <v>1</v>
      </c>
      <c r="CF1" s="93" t="b">
        <f>BQ1=AO1</f>
        <v>1</v>
      </c>
      <c r="CG1" s="93" t="b">
        <f>BR1=AP1</f>
        <v>1</v>
      </c>
    </row>
    <row r="2" spans="1:85">
      <c r="A2" s="97" t="s">
        <v>955</v>
      </c>
      <c r="B2" s="97">
        <v>2321</v>
      </c>
      <c r="C2" s="97" t="s">
        <v>375</v>
      </c>
      <c r="D2" s="97"/>
      <c r="E2" s="97"/>
      <c r="F2" s="97"/>
      <c r="L2" s="256"/>
      <c r="M2" t="str">
        <f>VLOOKUP(N2,Y$2:Z$128,2,FALSE)</f>
        <v>Fourfields Community Primary School</v>
      </c>
      <c r="N2">
        <v>2321</v>
      </c>
      <c r="O2" t="str">
        <f>IF(D2="Yes","Day 11","")</f>
        <v/>
      </c>
      <c r="P2" t="str">
        <f>IF(E2="Yes","Day 11","")</f>
        <v/>
      </c>
      <c r="Q2" t="str">
        <f>IF(G2="Yes",H2,"")</f>
        <v/>
      </c>
      <c r="R2" t="str">
        <f>IF(J2="Yes","Day 11","")</f>
        <v/>
      </c>
      <c r="Y2">
        <v>3373</v>
      </c>
      <c r="Z2" t="s">
        <v>371</v>
      </c>
      <c r="AB2" s="316"/>
      <c r="AC2" t="s">
        <v>955</v>
      </c>
      <c r="AD2">
        <v>2321</v>
      </c>
      <c r="AE2" t="s">
        <v>375</v>
      </c>
      <c r="AQ2" s="93" t="b">
        <f>AC2=A2</f>
        <v>1</v>
      </c>
      <c r="AR2" s="93" t="b">
        <f>AD2=B2</f>
        <v>1</v>
      </c>
      <c r="AS2" s="93" t="b">
        <f>AE2=C2</f>
        <v>1</v>
      </c>
      <c r="AT2" s="93" t="b">
        <f>AH2=D2</f>
        <v>1</v>
      </c>
      <c r="AU2" s="93" t="b">
        <f>AI2=L2</f>
        <v>1</v>
      </c>
      <c r="AV2" s="93" t="b">
        <f>AJ2=E2</f>
        <v>1</v>
      </c>
      <c r="AW2" s="93" t="b">
        <f>AK2=F2</f>
        <v>1</v>
      </c>
      <c r="AX2" s="93" t="b">
        <f>AL2=G2</f>
        <v>1</v>
      </c>
      <c r="AY2" s="93" t="b">
        <f>AM2=H2</f>
        <v>1</v>
      </c>
      <c r="AZ2" s="93" t="b">
        <f>I2=AN2</f>
        <v>1</v>
      </c>
      <c r="BA2" s="93" t="b">
        <f>AO2=J2</f>
        <v>1</v>
      </c>
      <c r="BB2" s="93" t="b">
        <f>AP2=K2</f>
        <v>1</v>
      </c>
      <c r="BE2" s="254" t="s">
        <v>955</v>
      </c>
      <c r="BF2" s="254">
        <v>2321</v>
      </c>
      <c r="BG2" s="254" t="s">
        <v>375</v>
      </c>
      <c r="BH2" s="254"/>
      <c r="BI2" s="254"/>
      <c r="BJ2" s="254"/>
      <c r="BK2" s="254"/>
      <c r="BL2" s="254"/>
      <c r="BM2" s="254"/>
      <c r="BN2" s="254"/>
      <c r="BO2" s="254"/>
      <c r="BP2" s="254"/>
      <c r="BQ2" s="254"/>
      <c r="BR2" s="254"/>
      <c r="BT2" s="93" t="b">
        <f>BE2=AC2</f>
        <v>1</v>
      </c>
      <c r="BU2" s="93" t="b">
        <f>BF2=AD2</f>
        <v>1</v>
      </c>
      <c r="BV2" s="93" t="b">
        <f>BG2=AE2</f>
        <v>1</v>
      </c>
      <c r="BW2" s="93" t="b">
        <f>BH2=AF2</f>
        <v>1</v>
      </c>
      <c r="BX2" s="93" t="b">
        <f>BI2=AG2</f>
        <v>1</v>
      </c>
      <c r="BY2" s="93" t="b">
        <f>BJ2=AH2</f>
        <v>1</v>
      </c>
      <c r="BZ2" s="93" t="b">
        <f>BK2=AI2</f>
        <v>1</v>
      </c>
      <c r="CA2" s="93" t="b">
        <f>BL2=AJ2</f>
        <v>1</v>
      </c>
      <c r="CB2" s="93" t="b">
        <f>BM2=AK2</f>
        <v>1</v>
      </c>
      <c r="CC2" s="93" t="b">
        <f>BN2=AL2</f>
        <v>1</v>
      </c>
      <c r="CD2" s="93" t="b">
        <f>BO2=AM2</f>
        <v>1</v>
      </c>
      <c r="CE2" s="93" t="b">
        <f>BP2=AN2</f>
        <v>1</v>
      </c>
      <c r="CF2" s="93" t="b">
        <f>BQ2=AO2</f>
        <v>1</v>
      </c>
      <c r="CG2" s="93" t="b">
        <f>BR2=AP2</f>
        <v>1</v>
      </c>
    </row>
    <row r="3" spans="1:85">
      <c r="A3" t="s">
        <v>518</v>
      </c>
      <c r="B3">
        <v>2255</v>
      </c>
      <c r="C3" t="s">
        <v>375</v>
      </c>
      <c r="L3" s="256"/>
      <c r="M3" t="str">
        <f>VLOOKUP(N3,Y$2:Z$128,2,FALSE)</f>
        <v>Sawtry Infants' School</v>
      </c>
      <c r="N3">
        <v>2255</v>
      </c>
      <c r="O3" t="str">
        <f>IF(D3="Yes","Day 11","")</f>
        <v/>
      </c>
      <c r="P3" t="str">
        <f>IF(E3="Yes","Day 11","")</f>
        <v/>
      </c>
      <c r="Q3" t="str">
        <f>IF(G3="Yes",H3,"")</f>
        <v/>
      </c>
      <c r="R3" t="str">
        <f>IF(J3="Yes","Day 11","")</f>
        <v/>
      </c>
      <c r="Y3">
        <v>3061</v>
      </c>
      <c r="Z3" t="s">
        <v>378</v>
      </c>
      <c r="AB3" s="316"/>
      <c r="AC3" t="s">
        <v>518</v>
      </c>
      <c r="AD3">
        <v>2255</v>
      </c>
      <c r="AE3" t="s">
        <v>375</v>
      </c>
      <c r="AQ3" s="93" t="b">
        <f>AC3=A3</f>
        <v>1</v>
      </c>
      <c r="AR3" s="93" t="b">
        <f>AD3=B3</f>
        <v>1</v>
      </c>
      <c r="AS3" s="93" t="b">
        <f>AE3=C3</f>
        <v>1</v>
      </c>
      <c r="AT3" s="93" t="b">
        <f>AH3=D3</f>
        <v>1</v>
      </c>
      <c r="AU3" s="93" t="b">
        <f>AI3=L3</f>
        <v>1</v>
      </c>
      <c r="AV3" s="93" t="b">
        <f>AJ3=E3</f>
        <v>1</v>
      </c>
      <c r="AW3" s="93" t="b">
        <f>AK3=F3</f>
        <v>1</v>
      </c>
      <c r="AX3" s="93" t="b">
        <f>AL3=G3</f>
        <v>1</v>
      </c>
      <c r="AY3" s="93" t="b">
        <f>AM3=H3</f>
        <v>1</v>
      </c>
      <c r="AZ3" s="93" t="b">
        <f>I3=AN3</f>
        <v>1</v>
      </c>
      <c r="BA3" s="93" t="b">
        <f>AO3=J3</f>
        <v>1</v>
      </c>
      <c r="BB3" s="93" t="b">
        <f>AP3=K3</f>
        <v>1</v>
      </c>
      <c r="BE3" s="255" t="s">
        <v>518</v>
      </c>
      <c r="BF3" s="255">
        <v>2255</v>
      </c>
      <c r="BG3" s="255" t="s">
        <v>375</v>
      </c>
      <c r="BH3" s="255"/>
      <c r="BI3" s="255"/>
      <c r="BJ3" s="255"/>
      <c r="BK3" s="255"/>
      <c r="BL3" s="255"/>
      <c r="BM3" s="255"/>
      <c r="BN3" s="255"/>
      <c r="BO3" s="255"/>
      <c r="BP3" s="255"/>
      <c r="BQ3" s="255"/>
      <c r="BR3" s="255"/>
      <c r="BT3" s="93" t="b">
        <f>BE3=AC3</f>
        <v>1</v>
      </c>
      <c r="BU3" s="93" t="b">
        <f>BF3=AD3</f>
        <v>1</v>
      </c>
      <c r="BV3" s="93" t="b">
        <f>BG3=AE3</f>
        <v>1</v>
      </c>
      <c r="BW3" s="93" t="b">
        <f>BH3=AF3</f>
        <v>1</v>
      </c>
      <c r="BX3" s="93" t="b">
        <f>BI3=AG3</f>
        <v>1</v>
      </c>
      <c r="BY3" s="93" t="b">
        <f>BJ3=AH3</f>
        <v>1</v>
      </c>
      <c r="BZ3" s="93" t="b">
        <f>BK3=AI3</f>
        <v>1</v>
      </c>
      <c r="CA3" s="93" t="b">
        <f>BL3=AJ3</f>
        <v>1</v>
      </c>
      <c r="CB3" s="93" t="b">
        <f>BM3=AK3</f>
        <v>1</v>
      </c>
      <c r="CC3" s="93" t="b">
        <f>BN3=AL3</f>
        <v>1</v>
      </c>
      <c r="CD3" s="93" t="b">
        <f>BO3=AM3</f>
        <v>1</v>
      </c>
      <c r="CE3" s="93" t="b">
        <f>BP3=AN3</f>
        <v>1</v>
      </c>
      <c r="CF3" s="93" t="b">
        <f>BQ3=AO3</f>
        <v>1</v>
      </c>
      <c r="CG3" s="93" t="b">
        <f>BR3=AP3</f>
        <v>1</v>
      </c>
    </row>
    <row r="4" spans="1:85">
      <c r="A4" t="s">
        <v>956</v>
      </c>
      <c r="B4">
        <v>3308</v>
      </c>
      <c r="C4" t="s">
        <v>374</v>
      </c>
      <c r="D4" t="s">
        <v>374</v>
      </c>
      <c r="E4" t="s">
        <v>375</v>
      </c>
      <c r="G4" t="s">
        <v>375</v>
      </c>
      <c r="J4" t="s">
        <v>374</v>
      </c>
      <c r="K4">
        <v>0.81</v>
      </c>
      <c r="L4">
        <v>130</v>
      </c>
      <c r="M4" t="str">
        <f>VLOOKUP(N4,Y$2:Z$128,2,FALSE)</f>
        <v>Elsworth CofE VA Primary School</v>
      </c>
      <c r="N4">
        <v>3308</v>
      </c>
      <c r="O4" t="str">
        <f>IF(D4="Yes","Day 11","")</f>
        <v>Day 11</v>
      </c>
      <c r="P4" t="str">
        <f>IF(E4="Yes","Day 11","")</f>
        <v/>
      </c>
      <c r="Q4" t="str">
        <f>IF(G4="Yes",H4,"")</f>
        <v/>
      </c>
      <c r="R4" t="str">
        <f>IF(J4="Yes","Day 11","")</f>
        <v>Day 11</v>
      </c>
      <c r="Y4">
        <v>2083</v>
      </c>
      <c r="Z4" t="s">
        <v>112</v>
      </c>
      <c r="AB4" s="316"/>
      <c r="AC4" t="s">
        <v>956</v>
      </c>
      <c r="AD4">
        <v>3308</v>
      </c>
      <c r="AE4" t="s">
        <v>374</v>
      </c>
      <c r="AF4" t="s">
        <v>769</v>
      </c>
      <c r="AG4" t="s">
        <v>374</v>
      </c>
      <c r="AH4" t="s">
        <v>374</v>
      </c>
      <c r="AI4">
        <v>130</v>
      </c>
      <c r="AJ4" t="s">
        <v>375</v>
      </c>
      <c r="AL4" t="s">
        <v>375</v>
      </c>
      <c r="AO4" t="s">
        <v>374</v>
      </c>
      <c r="AP4">
        <v>0.81</v>
      </c>
      <c r="AQ4" s="93" t="b">
        <f>AC4=A4</f>
        <v>1</v>
      </c>
      <c r="AR4" s="93" t="b">
        <f>AD4=B4</f>
        <v>1</v>
      </c>
      <c r="AS4" s="93" t="b">
        <f>AE4=C4</f>
        <v>1</v>
      </c>
      <c r="AT4" s="93" t="b">
        <f>AH4=D4</f>
        <v>1</v>
      </c>
      <c r="AU4" s="93" t="b">
        <f>AI4=L4</f>
        <v>1</v>
      </c>
      <c r="AV4" s="93" t="b">
        <f>AJ4=E4</f>
        <v>1</v>
      </c>
      <c r="AW4" s="93" t="b">
        <f>AK4=F4</f>
        <v>1</v>
      </c>
      <c r="AX4" s="93" t="b">
        <f>AL4=G4</f>
        <v>1</v>
      </c>
      <c r="AY4" s="93" t="b">
        <f>AM4=H4</f>
        <v>1</v>
      </c>
      <c r="AZ4" s="93" t="b">
        <f>I4=AN4</f>
        <v>1</v>
      </c>
      <c r="BA4" s="93" t="b">
        <f>AO4=J4</f>
        <v>1</v>
      </c>
      <c r="BB4" s="93" t="b">
        <f>AP4=K4</f>
        <v>1</v>
      </c>
      <c r="BE4" s="254" t="s">
        <v>956</v>
      </c>
      <c r="BF4" s="254">
        <v>3308</v>
      </c>
      <c r="BG4" s="254" t="s">
        <v>374</v>
      </c>
      <c r="BH4" s="254" t="s">
        <v>769</v>
      </c>
      <c r="BI4" s="254" t="s">
        <v>374</v>
      </c>
      <c r="BJ4" s="254" t="s">
        <v>374</v>
      </c>
      <c r="BK4" s="254">
        <v>130</v>
      </c>
      <c r="BL4" s="254" t="s">
        <v>375</v>
      </c>
      <c r="BM4" s="254"/>
      <c r="BN4" s="254" t="s">
        <v>375</v>
      </c>
      <c r="BO4" s="254"/>
      <c r="BP4" s="254"/>
      <c r="BQ4" s="254" t="s">
        <v>374</v>
      </c>
      <c r="BR4" s="259">
        <v>0.81</v>
      </c>
      <c r="BT4" s="93" t="b">
        <f>BE4=AC4</f>
        <v>1</v>
      </c>
      <c r="BU4" s="93" t="b">
        <f>BF4=AD4</f>
        <v>1</v>
      </c>
      <c r="BV4" s="93" t="b">
        <f>BG4=AE4</f>
        <v>1</v>
      </c>
      <c r="BW4" s="93" t="b">
        <f>BH4=AF4</f>
        <v>1</v>
      </c>
      <c r="BX4" s="93" t="b">
        <f>BI4=AG4</f>
        <v>1</v>
      </c>
      <c r="BY4" s="93" t="b">
        <f>BJ4=AH4</f>
        <v>1</v>
      </c>
      <c r="BZ4" s="93" t="b">
        <f>BK4=AI4</f>
        <v>1</v>
      </c>
      <c r="CA4" s="93" t="b">
        <f>BL4=AJ4</f>
        <v>1</v>
      </c>
      <c r="CB4" s="93" t="b">
        <f>BM4=AK4</f>
        <v>1</v>
      </c>
      <c r="CC4" s="93" t="b">
        <f>BN4=AL4</f>
        <v>1</v>
      </c>
      <c r="CD4" s="93" t="b">
        <f>BO4=AM4</f>
        <v>1</v>
      </c>
      <c r="CE4" s="93" t="b">
        <f>BP4=AN4</f>
        <v>1</v>
      </c>
      <c r="CF4" s="93" t="b">
        <f>BQ4=AO4</f>
        <v>1</v>
      </c>
      <c r="CG4" s="93" t="b">
        <f>BR4=AP4</f>
        <v>1</v>
      </c>
    </row>
    <row r="5" spans="1:85">
      <c r="A5" t="s">
        <v>957</v>
      </c>
      <c r="B5">
        <v>3384</v>
      </c>
      <c r="C5" t="s">
        <v>375</v>
      </c>
      <c r="L5" s="256"/>
      <c r="M5" t="str">
        <f>VLOOKUP(N5,Y$2:Z$128,2,FALSE)</f>
        <v>St Anne's CofE Primary School</v>
      </c>
      <c r="N5">
        <v>3384</v>
      </c>
      <c r="O5" t="str">
        <f>IF(D5="Yes","Day 11","")</f>
        <v/>
      </c>
      <c r="P5" t="str">
        <f>IF(E5="Yes","Day 11","")</f>
        <v/>
      </c>
      <c r="Q5" t="str">
        <f>IF(G5="Yes",H5,"")</f>
        <v/>
      </c>
      <c r="R5" t="str">
        <f>IF(J5="Yes","Day 11","")</f>
        <v/>
      </c>
      <c r="Y5">
        <v>2118</v>
      </c>
      <c r="Z5" t="s">
        <v>113</v>
      </c>
      <c r="AB5" s="316"/>
      <c r="AC5" t="s">
        <v>957</v>
      </c>
      <c r="AD5">
        <v>3384</v>
      </c>
      <c r="AE5" t="s">
        <v>375</v>
      </c>
      <c r="AQ5" s="93" t="b">
        <f>AC5=A5</f>
        <v>1</v>
      </c>
      <c r="AR5" s="93" t="b">
        <f>AD5=B5</f>
        <v>1</v>
      </c>
      <c r="AS5" s="93" t="b">
        <f>AE5=C5</f>
        <v>1</v>
      </c>
      <c r="AT5" s="93" t="b">
        <f>AH5=D5</f>
        <v>1</v>
      </c>
      <c r="AU5" s="93" t="b">
        <f>AI5=L5</f>
        <v>1</v>
      </c>
      <c r="AV5" s="93" t="b">
        <f>AJ5=E5</f>
        <v>1</v>
      </c>
      <c r="AW5" s="93" t="b">
        <f>AK5=F5</f>
        <v>1</v>
      </c>
      <c r="AX5" s="93" t="b">
        <f>AL5=G5</f>
        <v>1</v>
      </c>
      <c r="AY5" s="93" t="b">
        <f>AM5=H5</f>
        <v>1</v>
      </c>
      <c r="AZ5" s="93" t="b">
        <f>I5=AN5</f>
        <v>1</v>
      </c>
      <c r="BA5" s="93" t="b">
        <f>AO5=J5</f>
        <v>1</v>
      </c>
      <c r="BB5" s="93" t="b">
        <f>AP5=K5</f>
        <v>1</v>
      </c>
      <c r="BE5" s="255" t="s">
        <v>957</v>
      </c>
      <c r="BF5" s="255">
        <v>3384</v>
      </c>
      <c r="BG5" s="255" t="s">
        <v>375</v>
      </c>
      <c r="BH5" s="255"/>
      <c r="BI5" s="255"/>
      <c r="BJ5" s="255"/>
      <c r="BK5" s="255"/>
      <c r="BL5" s="255"/>
      <c r="BM5" s="255"/>
      <c r="BN5" s="255"/>
      <c r="BO5" s="255"/>
      <c r="BP5" s="255"/>
      <c r="BQ5" s="255"/>
      <c r="BR5" s="258"/>
      <c r="BT5" s="93" t="b">
        <f>BE5=AC5</f>
        <v>1</v>
      </c>
      <c r="BU5" s="93" t="b">
        <f>BF5=AD5</f>
        <v>1</v>
      </c>
      <c r="BV5" s="93" t="b">
        <f>BG5=AE5</f>
        <v>1</v>
      </c>
      <c r="BW5" s="93" t="b">
        <f>BH5=AF5</f>
        <v>1</v>
      </c>
      <c r="BX5" s="93" t="b">
        <f>BI5=AG5</f>
        <v>1</v>
      </c>
      <c r="BY5" s="93" t="b">
        <f>BJ5=AH5</f>
        <v>1</v>
      </c>
      <c r="BZ5" s="93" t="b">
        <f>BK5=AI5</f>
        <v>1</v>
      </c>
      <c r="CA5" s="93" t="b">
        <f>BL5=AJ5</f>
        <v>1</v>
      </c>
      <c r="CB5" s="93" t="b">
        <f>BM5=AK5</f>
        <v>1</v>
      </c>
      <c r="CC5" s="93" t="b">
        <f>BN5=AL5</f>
        <v>1</v>
      </c>
      <c r="CD5" s="93" t="b">
        <f>BO5=AM5</f>
        <v>1</v>
      </c>
      <c r="CE5" s="93" t="b">
        <f>BP5=AN5</f>
        <v>1</v>
      </c>
      <c r="CF5" s="93" t="b">
        <f>BQ5=AO5</f>
        <v>1</v>
      </c>
      <c r="CG5" s="93" t="b">
        <f>BR5=AP5</f>
        <v>1</v>
      </c>
    </row>
    <row r="6" spans="1:85">
      <c r="A6" t="s">
        <v>958</v>
      </c>
      <c r="B6">
        <v>2442</v>
      </c>
      <c r="C6" t="s">
        <v>375</v>
      </c>
      <c r="L6" s="256"/>
      <c r="M6" t="str">
        <f>VLOOKUP(N6,Y$2:Z$128,2,FALSE)</f>
        <v>Kettlefields Primary School</v>
      </c>
      <c r="N6">
        <v>2442</v>
      </c>
      <c r="O6" t="str">
        <f>IF(D6="Yes","Day 11","")</f>
        <v/>
      </c>
      <c r="P6" t="str">
        <f>IF(E6="Yes","Day 11","")</f>
        <v/>
      </c>
      <c r="Q6" t="str">
        <f>IF(G6="Yes",H6,"")</f>
        <v/>
      </c>
      <c r="R6" t="str">
        <f>IF(J6="Yes","Day 11","")</f>
        <v/>
      </c>
      <c r="Y6">
        <v>3067</v>
      </c>
      <c r="Z6" t="s">
        <v>386</v>
      </c>
      <c r="AB6" s="316"/>
      <c r="AC6" t="s">
        <v>958</v>
      </c>
      <c r="AD6">
        <v>2442</v>
      </c>
      <c r="AE6" t="s">
        <v>375</v>
      </c>
      <c r="AQ6" s="93" t="b">
        <f>AC6=A6</f>
        <v>1</v>
      </c>
      <c r="AR6" s="93" t="b">
        <f>AD6=B6</f>
        <v>1</v>
      </c>
      <c r="AS6" s="93" t="b">
        <f>AE6=C6</f>
        <v>1</v>
      </c>
      <c r="AT6" s="93" t="b">
        <f>AH6=D6</f>
        <v>1</v>
      </c>
      <c r="AU6" s="93" t="b">
        <f>AI6=L6</f>
        <v>1</v>
      </c>
      <c r="AV6" s="93" t="b">
        <f>AJ6=E6</f>
        <v>1</v>
      </c>
      <c r="AW6" s="93" t="b">
        <f>AK6=F6</f>
        <v>1</v>
      </c>
      <c r="AX6" s="93" t="b">
        <f>AL6=G6</f>
        <v>1</v>
      </c>
      <c r="AY6" s="93" t="b">
        <f>AM6=H6</f>
        <v>1</v>
      </c>
      <c r="AZ6" s="93" t="b">
        <f>I6=AN6</f>
        <v>1</v>
      </c>
      <c r="BA6" s="93" t="b">
        <f>AO6=J6</f>
        <v>1</v>
      </c>
      <c r="BB6" s="93" t="b">
        <f>AP6=K6</f>
        <v>1</v>
      </c>
      <c r="BE6" s="254" t="s">
        <v>958</v>
      </c>
      <c r="BF6" s="254">
        <v>2442</v>
      </c>
      <c r="BG6" s="254" t="s">
        <v>375</v>
      </c>
      <c r="BH6" s="254"/>
      <c r="BI6" s="254"/>
      <c r="BJ6" s="254"/>
      <c r="BK6" s="254"/>
      <c r="BL6" s="254"/>
      <c r="BM6" s="254"/>
      <c r="BN6" s="254"/>
      <c r="BO6" s="254"/>
      <c r="BP6" s="254"/>
      <c r="BQ6" s="254"/>
      <c r="BR6" s="259"/>
      <c r="BT6" s="93" t="b">
        <f>BE6=AC6</f>
        <v>1</v>
      </c>
      <c r="BU6" s="93" t="b">
        <f>BF6=AD6</f>
        <v>1</v>
      </c>
      <c r="BV6" s="93" t="b">
        <f>BG6=AE6</f>
        <v>1</v>
      </c>
      <c r="BW6" s="93" t="b">
        <f>BH6=AF6</f>
        <v>1</v>
      </c>
      <c r="BX6" s="93" t="b">
        <f>BI6=AG6</f>
        <v>1</v>
      </c>
      <c r="BY6" s="93" t="b">
        <f>BJ6=AH6</f>
        <v>1</v>
      </c>
      <c r="BZ6" s="93" t="b">
        <f>BK6=AI6</f>
        <v>1</v>
      </c>
      <c r="CA6" s="93" t="b">
        <f>BL6=AJ6</f>
        <v>1</v>
      </c>
      <c r="CB6" s="93" t="b">
        <f>BM6=AK6</f>
        <v>1</v>
      </c>
      <c r="CC6" s="93" t="b">
        <f>BN6=AL6</f>
        <v>1</v>
      </c>
      <c r="CD6" s="93" t="b">
        <f>BO6=AM6</f>
        <v>1</v>
      </c>
      <c r="CE6" s="93" t="b">
        <f>BP6=AN6</f>
        <v>1</v>
      </c>
      <c r="CF6" s="93" t="b">
        <f>BQ6=AO6</f>
        <v>1</v>
      </c>
      <c r="CG6" s="93" t="b">
        <f>BR6=AP6</f>
        <v>1</v>
      </c>
    </row>
    <row r="7" spans="1:85">
      <c r="A7" t="s">
        <v>161</v>
      </c>
      <c r="B7">
        <v>2212</v>
      </c>
      <c r="C7" t="s">
        <v>374</v>
      </c>
      <c r="D7" t="s">
        <v>374</v>
      </c>
      <c r="E7" t="s">
        <v>375</v>
      </c>
      <c r="G7" t="s">
        <v>375</v>
      </c>
      <c r="J7" t="s">
        <v>375</v>
      </c>
      <c r="L7">
        <v>183</v>
      </c>
      <c r="M7" t="str">
        <f>VLOOKUP(N7,Y$2:Z$128,2,FALSE)</f>
        <v>Houghton Primary School</v>
      </c>
      <c r="N7">
        <v>2212</v>
      </c>
      <c r="O7" t="str">
        <f>IF(D7="Yes","Day 11","")</f>
        <v>Day 11</v>
      </c>
      <c r="P7" t="str">
        <f>IF(E7="Yes","Day 11","")</f>
        <v/>
      </c>
      <c r="Q7" t="str">
        <f>IF(G7="Yes",H7,"")</f>
        <v/>
      </c>
      <c r="R7" t="str">
        <f>IF(J7="Yes","Day 11","")</f>
        <v/>
      </c>
      <c r="Y7">
        <v>3001</v>
      </c>
      <c r="Z7" t="s">
        <v>389</v>
      </c>
      <c r="AC7" t="s">
        <v>161</v>
      </c>
      <c r="AD7">
        <v>2212</v>
      </c>
      <c r="AE7" t="s">
        <v>374</v>
      </c>
      <c r="AF7" t="s">
        <v>858</v>
      </c>
      <c r="AG7" t="s">
        <v>374</v>
      </c>
      <c r="AH7" t="s">
        <v>374</v>
      </c>
      <c r="AI7">
        <v>183</v>
      </c>
      <c r="AJ7" t="s">
        <v>375</v>
      </c>
      <c r="AL7" t="s">
        <v>375</v>
      </c>
      <c r="AO7" t="s">
        <v>375</v>
      </c>
      <c r="AQ7" s="93" t="b">
        <f>AC7=A7</f>
        <v>1</v>
      </c>
      <c r="AR7" s="93" t="b">
        <f>AD7=B7</f>
        <v>1</v>
      </c>
      <c r="AS7" s="93" t="b">
        <f>AE7=C7</f>
        <v>1</v>
      </c>
      <c r="AT7" s="93" t="b">
        <f>AH7=D7</f>
        <v>1</v>
      </c>
      <c r="AU7" s="93" t="b">
        <f>AI7=L7</f>
        <v>1</v>
      </c>
      <c r="AV7" s="93" t="b">
        <f>AJ7=E7</f>
        <v>1</v>
      </c>
      <c r="AW7" s="93" t="b">
        <f>AK7=F7</f>
        <v>1</v>
      </c>
      <c r="AX7" s="93" t="b">
        <f>AL7=G7</f>
        <v>1</v>
      </c>
      <c r="AY7" s="93" t="b">
        <f>AM7=H7</f>
        <v>1</v>
      </c>
      <c r="AZ7" s="93" t="b">
        <f>I7=AN7</f>
        <v>1</v>
      </c>
      <c r="BA7" s="93" t="b">
        <f>AO7=J7</f>
        <v>1</v>
      </c>
      <c r="BB7" s="93" t="b">
        <f>AP7=K7</f>
        <v>1</v>
      </c>
      <c r="BE7" s="255" t="s">
        <v>161</v>
      </c>
      <c r="BF7" s="255">
        <v>2212</v>
      </c>
      <c r="BG7" s="255" t="s">
        <v>374</v>
      </c>
      <c r="BH7" s="255" t="s">
        <v>858</v>
      </c>
      <c r="BI7" s="255" t="s">
        <v>374</v>
      </c>
      <c r="BJ7" s="255" t="s">
        <v>374</v>
      </c>
      <c r="BK7" s="255">
        <v>183</v>
      </c>
      <c r="BL7" s="255" t="s">
        <v>375</v>
      </c>
      <c r="BM7" s="255"/>
      <c r="BN7" s="255" t="s">
        <v>375</v>
      </c>
      <c r="BO7" s="255"/>
      <c r="BP7" s="255"/>
      <c r="BQ7" s="255" t="s">
        <v>375</v>
      </c>
      <c r="BR7" s="258"/>
      <c r="BT7" s="93" t="b">
        <f>BE7=AC7</f>
        <v>1</v>
      </c>
      <c r="BU7" s="93" t="b">
        <f>BF7=AD7</f>
        <v>1</v>
      </c>
      <c r="BV7" s="93" t="b">
        <f>BG7=AE7</f>
        <v>1</v>
      </c>
      <c r="BW7" s="93" t="b">
        <f>BH7=AF7</f>
        <v>1</v>
      </c>
      <c r="BX7" s="93" t="b">
        <f>BI7=AG7</f>
        <v>1</v>
      </c>
      <c r="BY7" s="93" t="b">
        <f>BJ7=AH7</f>
        <v>1</v>
      </c>
      <c r="BZ7" s="93" t="b">
        <f>BK7=AI7</f>
        <v>1</v>
      </c>
      <c r="CA7" s="93" t="b">
        <f>BL7=AJ7</f>
        <v>1</v>
      </c>
      <c r="CB7" s="93" t="b">
        <f>BM7=AK7</f>
        <v>1</v>
      </c>
      <c r="CC7" s="93" t="b">
        <f>BN7=AL7</f>
        <v>1</v>
      </c>
      <c r="CD7" s="93" t="b">
        <f>BO7=AM7</f>
        <v>1</v>
      </c>
      <c r="CE7" s="93" t="b">
        <f>BP7=AN7</f>
        <v>1</v>
      </c>
      <c r="CF7" s="93" t="b">
        <f>BQ7=AO7</f>
        <v>1</v>
      </c>
      <c r="CG7" s="93" t="b">
        <f>BR7=AP7</f>
        <v>1</v>
      </c>
    </row>
    <row r="8" spans="1:85">
      <c r="A8" t="s">
        <v>158</v>
      </c>
      <c r="B8">
        <v>2211</v>
      </c>
      <c r="C8" t="s">
        <v>375</v>
      </c>
      <c r="L8" s="256"/>
      <c r="M8" t="str">
        <f>VLOOKUP(N8,Y$2:Z$128,2,FALSE)</f>
        <v>Hemingford Grey Primary School</v>
      </c>
      <c r="N8">
        <v>2211</v>
      </c>
      <c r="O8" t="str">
        <f>IF(D8="Yes","Day 11","")</f>
        <v/>
      </c>
      <c r="P8" t="str">
        <f>IF(E8="Yes","Day 11","")</f>
        <v/>
      </c>
      <c r="Q8" t="str">
        <f>IF(G8="Yes",H8,"")</f>
        <v/>
      </c>
      <c r="R8" t="str">
        <f>IF(J8="Yes","Day 11","")</f>
        <v/>
      </c>
      <c r="Y8">
        <v>3301</v>
      </c>
      <c r="Z8" t="s">
        <v>392</v>
      </c>
      <c r="AC8" t="s">
        <v>158</v>
      </c>
      <c r="AD8">
        <v>2211</v>
      </c>
      <c r="AE8" t="s">
        <v>375</v>
      </c>
      <c r="AQ8" s="93" t="b">
        <f>AC8=A8</f>
        <v>1</v>
      </c>
      <c r="AR8" s="93" t="b">
        <f>AD8=B8</f>
        <v>1</v>
      </c>
      <c r="AS8" s="93" t="b">
        <f>AE8=C8</f>
        <v>1</v>
      </c>
      <c r="AT8" s="93" t="b">
        <f>AH8=D8</f>
        <v>1</v>
      </c>
      <c r="AU8" s="93" t="b">
        <f>AI8=L8</f>
        <v>1</v>
      </c>
      <c r="AV8" s="93" t="b">
        <f>AJ8=E8</f>
        <v>1</v>
      </c>
      <c r="AW8" s="93" t="b">
        <f>AK8=F8</f>
        <v>1</v>
      </c>
      <c r="AX8" s="93" t="b">
        <f>AL8=G8</f>
        <v>1</v>
      </c>
      <c r="AY8" s="93" t="b">
        <f>AM8=H8</f>
        <v>1</v>
      </c>
      <c r="AZ8" s="93" t="b">
        <f>I8=AN8</f>
        <v>1</v>
      </c>
      <c r="BA8" s="93" t="b">
        <f>AO8=J8</f>
        <v>1</v>
      </c>
      <c r="BB8" s="93" t="b">
        <f>AP8=K8</f>
        <v>1</v>
      </c>
      <c r="BE8" s="254" t="s">
        <v>158</v>
      </c>
      <c r="BF8" s="254">
        <v>2211</v>
      </c>
      <c r="BG8" s="254" t="s">
        <v>375</v>
      </c>
      <c r="BH8" s="254"/>
      <c r="BI8" s="254"/>
      <c r="BJ8" s="254"/>
      <c r="BK8" s="254"/>
      <c r="BL8" s="254"/>
      <c r="BM8" s="254"/>
      <c r="BN8" s="254"/>
      <c r="BO8" s="254"/>
      <c r="BP8" s="254"/>
      <c r="BQ8" s="254"/>
      <c r="BR8" s="259"/>
      <c r="BT8" s="93" t="b">
        <f>BE8=AC8</f>
        <v>1</v>
      </c>
      <c r="BU8" s="93" t="b">
        <f>BF8=AD8</f>
        <v>1</v>
      </c>
      <c r="BV8" s="93" t="b">
        <f>BG8=AE8</f>
        <v>1</v>
      </c>
      <c r="BW8" s="93" t="b">
        <f>BH8=AF8</f>
        <v>1</v>
      </c>
      <c r="BX8" s="93" t="b">
        <f>BI8=AG8</f>
        <v>1</v>
      </c>
      <c r="BY8" s="93" t="b">
        <f>BJ8=AH8</f>
        <v>1</v>
      </c>
      <c r="BZ8" s="93" t="b">
        <f>BK8=AI8</f>
        <v>1</v>
      </c>
      <c r="CA8" s="93" t="b">
        <f>BL8=AJ8</f>
        <v>1</v>
      </c>
      <c r="CB8" s="93" t="b">
        <f>BM8=AK8</f>
        <v>1</v>
      </c>
      <c r="CC8" s="93" t="b">
        <f>BN8=AL8</f>
        <v>1</v>
      </c>
      <c r="CD8" s="93" t="b">
        <f>BO8=AM8</f>
        <v>1</v>
      </c>
      <c r="CE8" s="93" t="b">
        <f>BP8=AN8</f>
        <v>1</v>
      </c>
      <c r="CF8" s="93" t="b">
        <f>BQ8=AO8</f>
        <v>1</v>
      </c>
      <c r="CG8" s="93" t="b">
        <f>BR8=AP8</f>
        <v>1</v>
      </c>
    </row>
    <row r="9" spans="1:85">
      <c r="A9" t="s">
        <v>428</v>
      </c>
      <c r="B9">
        <v>2217</v>
      </c>
      <c r="C9" t="s">
        <v>374</v>
      </c>
      <c r="D9" t="s">
        <v>374</v>
      </c>
      <c r="E9" t="s">
        <v>375</v>
      </c>
      <c r="G9" t="s">
        <v>375</v>
      </c>
      <c r="J9" t="s">
        <v>375</v>
      </c>
      <c r="L9">
        <v>139</v>
      </c>
      <c r="M9" t="str">
        <f>VLOOKUP(N9,Y$2:Z$128,2,FALSE)</f>
        <v>Ashbeach Primary School</v>
      </c>
      <c r="N9">
        <v>2217</v>
      </c>
      <c r="O9" t="str">
        <f>IF(D9="Yes","Day 11","")</f>
        <v>Day 11</v>
      </c>
      <c r="P9" t="str">
        <f>IF(E9="Yes","Day 11","")</f>
        <v/>
      </c>
      <c r="Q9" t="str">
        <f>IF(G9="Yes",H9,"")</f>
        <v/>
      </c>
      <c r="R9" t="str">
        <f>IF(J9="Yes","Day 11","")</f>
        <v/>
      </c>
      <c r="Y9">
        <v>2002</v>
      </c>
      <c r="Z9" t="s">
        <v>118</v>
      </c>
      <c r="AC9" t="s">
        <v>428</v>
      </c>
      <c r="AD9">
        <v>2217</v>
      </c>
      <c r="AE9" t="s">
        <v>374</v>
      </c>
      <c r="AF9" t="s">
        <v>689</v>
      </c>
      <c r="AG9" t="s">
        <v>374</v>
      </c>
      <c r="AH9" t="s">
        <v>374</v>
      </c>
      <c r="AI9">
        <v>139</v>
      </c>
      <c r="AJ9" t="s">
        <v>375</v>
      </c>
      <c r="AL9" t="s">
        <v>375</v>
      </c>
      <c r="AO9" t="s">
        <v>375</v>
      </c>
      <c r="AQ9" s="93" t="b">
        <f>AC9=A9</f>
        <v>1</v>
      </c>
      <c r="AR9" s="93" t="b">
        <f>AD9=B9</f>
        <v>1</v>
      </c>
      <c r="AS9" s="93" t="b">
        <f>AE9=C9</f>
        <v>1</v>
      </c>
      <c r="AT9" s="93" t="b">
        <f>AH9=D9</f>
        <v>1</v>
      </c>
      <c r="AU9" s="93" t="b">
        <f>AI9=L9</f>
        <v>1</v>
      </c>
      <c r="AV9" s="93" t="b">
        <f>AJ9=E9</f>
        <v>1</v>
      </c>
      <c r="AW9" s="93" t="b">
        <f>AK9=F9</f>
        <v>1</v>
      </c>
      <c r="AX9" s="93" t="b">
        <f>AL9=G9</f>
        <v>1</v>
      </c>
      <c r="AY9" s="93" t="b">
        <f>AM9=H9</f>
        <v>1</v>
      </c>
      <c r="AZ9" s="93" t="b">
        <f>I9=AN9</f>
        <v>1</v>
      </c>
      <c r="BA9" s="93" t="b">
        <f>AO9=J9</f>
        <v>1</v>
      </c>
      <c r="BB9" s="93" t="b">
        <f>AP9=K9</f>
        <v>1</v>
      </c>
      <c r="BE9" s="255" t="s">
        <v>428</v>
      </c>
      <c r="BF9" s="255">
        <v>2217</v>
      </c>
      <c r="BG9" s="255" t="s">
        <v>374</v>
      </c>
      <c r="BH9" s="255" t="s">
        <v>689</v>
      </c>
      <c r="BI9" s="255" t="s">
        <v>374</v>
      </c>
      <c r="BJ9" s="255" t="s">
        <v>374</v>
      </c>
      <c r="BK9" s="255">
        <v>139</v>
      </c>
      <c r="BL9" s="255" t="s">
        <v>375</v>
      </c>
      <c r="BM9" s="255"/>
      <c r="BN9" s="255" t="s">
        <v>375</v>
      </c>
      <c r="BO9" s="255"/>
      <c r="BP9" s="255"/>
      <c r="BQ9" s="255" t="s">
        <v>375</v>
      </c>
      <c r="BR9" s="258"/>
      <c r="BT9" s="93" t="b">
        <f>BE9=AC9</f>
        <v>1</v>
      </c>
      <c r="BU9" s="93" t="b">
        <f>BF9=AD9</f>
        <v>1</v>
      </c>
      <c r="BV9" s="93" t="b">
        <f>BG9=AE9</f>
        <v>1</v>
      </c>
      <c r="BW9" s="93" t="b">
        <f>BH9=AF9</f>
        <v>1</v>
      </c>
      <c r="BX9" s="93" t="b">
        <f>BI9=AG9</f>
        <v>1</v>
      </c>
      <c r="BY9" s="93" t="b">
        <f>BJ9=AH9</f>
        <v>1</v>
      </c>
      <c r="BZ9" s="93" t="b">
        <f>BK9=AI9</f>
        <v>1</v>
      </c>
      <c r="CA9" s="93" t="b">
        <f>BL9=AJ9</f>
        <v>1</v>
      </c>
      <c r="CB9" s="93" t="b">
        <f>BM9=AK9</f>
        <v>1</v>
      </c>
      <c r="CC9" s="93" t="b">
        <f>BN9=AL9</f>
        <v>1</v>
      </c>
      <c r="CD9" s="93" t="b">
        <f>BO9=AM9</f>
        <v>1</v>
      </c>
      <c r="CE9" s="93" t="b">
        <f>BP9=AN9</f>
        <v>1</v>
      </c>
      <c r="CF9" s="93" t="b">
        <f>BQ9=AO9</f>
        <v>1</v>
      </c>
      <c r="CG9" s="93" t="b">
        <f>BR9=AP9</f>
        <v>1</v>
      </c>
    </row>
    <row r="10" spans="1:85">
      <c r="A10" t="s">
        <v>959</v>
      </c>
      <c r="B10">
        <v>3356</v>
      </c>
      <c r="C10" t="s">
        <v>374</v>
      </c>
      <c r="D10" t="s">
        <v>374</v>
      </c>
      <c r="E10" t="s">
        <v>375</v>
      </c>
      <c r="G10" t="s">
        <v>375</v>
      </c>
      <c r="J10" t="s">
        <v>375</v>
      </c>
      <c r="L10">
        <v>148</v>
      </c>
      <c r="M10" t="str">
        <f>VLOOKUP(N10,Y$2:Z$128,2,FALSE)</f>
        <v>St Pauls CofE VA Primary School</v>
      </c>
      <c r="N10">
        <v>3356</v>
      </c>
      <c r="O10" t="str">
        <f>IF(D10="Yes","Day 11","")</f>
        <v>Day 11</v>
      </c>
      <c r="P10" t="str">
        <f>IF(E10="Yes","Day 11","")</f>
        <v/>
      </c>
      <c r="Q10" t="str">
        <f>IF(G10="Yes",H10,"")</f>
        <v/>
      </c>
      <c r="R10" t="str">
        <f>IF(J10="Yes","Day 11","")</f>
        <v/>
      </c>
      <c r="Y10">
        <v>2082</v>
      </c>
      <c r="Z10" t="s">
        <v>396</v>
      </c>
      <c r="AC10" t="s">
        <v>959</v>
      </c>
      <c r="AD10">
        <v>3356</v>
      </c>
      <c r="AE10" t="s">
        <v>374</v>
      </c>
      <c r="AF10" t="s">
        <v>700</v>
      </c>
      <c r="AG10" t="s">
        <v>374</v>
      </c>
      <c r="AH10" t="s">
        <v>374</v>
      </c>
      <c r="AI10">
        <v>148</v>
      </c>
      <c r="AJ10" t="s">
        <v>375</v>
      </c>
      <c r="AL10" t="s">
        <v>375</v>
      </c>
      <c r="AO10" t="s">
        <v>375</v>
      </c>
      <c r="AQ10" s="93" t="b">
        <f>AC10=A10</f>
        <v>1</v>
      </c>
      <c r="AR10" s="93" t="b">
        <f>AD10=B10</f>
        <v>1</v>
      </c>
      <c r="AS10" s="93" t="b">
        <f>AE10=C10</f>
        <v>1</v>
      </c>
      <c r="AT10" s="93" t="b">
        <f>AH10=D10</f>
        <v>1</v>
      </c>
      <c r="AU10" s="93" t="b">
        <f>AI10=L10</f>
        <v>1</v>
      </c>
      <c r="AV10" s="93" t="b">
        <f>AJ10=E10</f>
        <v>1</v>
      </c>
      <c r="AW10" s="93" t="b">
        <f>AK10=F10</f>
        <v>1</v>
      </c>
      <c r="AX10" s="93" t="b">
        <f>AL10=G10</f>
        <v>1</v>
      </c>
      <c r="AY10" s="93" t="b">
        <f>AM10=H10</f>
        <v>1</v>
      </c>
      <c r="AZ10" s="93" t="b">
        <f>I10=AN10</f>
        <v>1</v>
      </c>
      <c r="BA10" s="93" t="b">
        <f>AO10=J10</f>
        <v>1</v>
      </c>
      <c r="BB10" s="93" t="b">
        <f>AP10=K10</f>
        <v>1</v>
      </c>
      <c r="BE10" s="254" t="s">
        <v>959</v>
      </c>
      <c r="BF10" s="254">
        <v>3356</v>
      </c>
      <c r="BG10" s="254" t="s">
        <v>374</v>
      </c>
      <c r="BH10" s="254" t="s">
        <v>700</v>
      </c>
      <c r="BI10" s="254" t="s">
        <v>374</v>
      </c>
      <c r="BJ10" s="254" t="s">
        <v>374</v>
      </c>
      <c r="BK10" s="254">
        <v>148</v>
      </c>
      <c r="BL10" s="254" t="s">
        <v>375</v>
      </c>
      <c r="BM10" s="254"/>
      <c r="BN10" s="254" t="s">
        <v>375</v>
      </c>
      <c r="BO10" s="254"/>
      <c r="BP10" s="254"/>
      <c r="BQ10" s="254" t="s">
        <v>375</v>
      </c>
      <c r="BR10" s="259"/>
      <c r="BT10" s="93" t="b">
        <f>BE10=AC10</f>
        <v>1</v>
      </c>
      <c r="BU10" s="93" t="b">
        <f>BF10=AD10</f>
        <v>1</v>
      </c>
      <c r="BV10" s="93" t="b">
        <f>BG10=AE10</f>
        <v>1</v>
      </c>
      <c r="BW10" s="93" t="b">
        <f>BH10=AF10</f>
        <v>1</v>
      </c>
      <c r="BX10" s="93" t="b">
        <f>BI10=AG10</f>
        <v>1</v>
      </c>
      <c r="BY10" s="93" t="b">
        <f>BJ10=AH10</f>
        <v>1</v>
      </c>
      <c r="BZ10" s="93" t="b">
        <f>BK10=AI10</f>
        <v>1</v>
      </c>
      <c r="CA10" s="93" t="b">
        <f>BL10=AJ10</f>
        <v>1</v>
      </c>
      <c r="CB10" s="93" t="b">
        <f>BM10=AK10</f>
        <v>1</v>
      </c>
      <c r="CC10" s="93" t="b">
        <f>BN10=AL10</f>
        <v>1</v>
      </c>
      <c r="CD10" s="93" t="b">
        <f>BO10=AM10</f>
        <v>1</v>
      </c>
      <c r="CE10" s="93" t="b">
        <f>BP10=AN10</f>
        <v>1</v>
      </c>
      <c r="CF10" s="93" t="b">
        <f>BQ10=AO10</f>
        <v>1</v>
      </c>
      <c r="CG10" s="93" t="b">
        <f>BR10=AP10</f>
        <v>1</v>
      </c>
    </row>
    <row r="11" spans="1:85">
      <c r="A11" t="s">
        <v>960</v>
      </c>
      <c r="B11" t="s">
        <v>960</v>
      </c>
      <c r="C11" t="s">
        <v>375</v>
      </c>
      <c r="L11" s="256"/>
      <c r="M11" t="e">
        <f>VLOOKUP(N11,Y$2:Z$128,2,FALSE)</f>
        <v>#N/A</v>
      </c>
      <c r="N11" t="s">
        <v>960</v>
      </c>
      <c r="O11" t="str">
        <f>IF(D11="Yes","Day 11","")</f>
        <v/>
      </c>
      <c r="P11" t="str">
        <f>IF(E11="Yes","Day 11","")</f>
        <v/>
      </c>
      <c r="Q11" t="str">
        <f>IF(G11="Yes",H11,"")</f>
        <v/>
      </c>
      <c r="R11" t="str">
        <f>IF(J11="Yes","Day 11","")</f>
        <v/>
      </c>
      <c r="Y11">
        <v>2060</v>
      </c>
      <c r="Z11" t="s">
        <v>121</v>
      </c>
      <c r="AC11" t="s">
        <v>960</v>
      </c>
      <c r="AD11" t="s">
        <v>960</v>
      </c>
      <c r="AE11" t="s">
        <v>375</v>
      </c>
      <c r="AQ11" s="93" t="b">
        <f>AC11=A11</f>
        <v>1</v>
      </c>
      <c r="AR11" s="93" t="b">
        <f>AD11=B11</f>
        <v>1</v>
      </c>
      <c r="AS11" s="93" t="b">
        <f>AE11=C11</f>
        <v>1</v>
      </c>
      <c r="AT11" s="93" t="b">
        <f>AH11=D11</f>
        <v>1</v>
      </c>
      <c r="AU11" s="93" t="b">
        <f>AI11=L11</f>
        <v>1</v>
      </c>
      <c r="AV11" s="93" t="b">
        <f>AJ11=E11</f>
        <v>1</v>
      </c>
      <c r="AW11" s="93" t="b">
        <f>AK11=F11</f>
        <v>1</v>
      </c>
      <c r="AX11" s="93" t="b">
        <f>AL11=G11</f>
        <v>1</v>
      </c>
      <c r="AY11" s="93" t="b">
        <f>AM11=H11</f>
        <v>1</v>
      </c>
      <c r="AZ11" s="93" t="b">
        <f>I11=AN11</f>
        <v>1</v>
      </c>
      <c r="BA11" s="93" t="b">
        <f>AO11=J11</f>
        <v>1</v>
      </c>
      <c r="BB11" s="93" t="b">
        <f>AP11=K11</f>
        <v>1</v>
      </c>
      <c r="BE11" s="255" t="s">
        <v>960</v>
      </c>
      <c r="BF11" s="255" t="s">
        <v>960</v>
      </c>
      <c r="BG11" s="255" t="s">
        <v>375</v>
      </c>
      <c r="BH11" s="255"/>
      <c r="BI11" s="255"/>
      <c r="BJ11" s="255"/>
      <c r="BK11" s="255"/>
      <c r="BL11" s="255"/>
      <c r="BM11" s="255"/>
      <c r="BN11" s="255"/>
      <c r="BO11" s="255"/>
      <c r="BP11" s="255"/>
      <c r="BQ11" s="255"/>
      <c r="BR11" s="258"/>
      <c r="BT11" s="93" t="b">
        <f>BE11=AC11</f>
        <v>1</v>
      </c>
      <c r="BU11" s="93" t="b">
        <f>BF11=AD11</f>
        <v>1</v>
      </c>
      <c r="BV11" s="93" t="b">
        <f>BG11=AE11</f>
        <v>1</v>
      </c>
      <c r="BW11" s="93" t="b">
        <f>BH11=AF11</f>
        <v>1</v>
      </c>
      <c r="BX11" s="93" t="b">
        <f>BI11=AG11</f>
        <v>1</v>
      </c>
      <c r="BY11" s="93" t="b">
        <f>BJ11=AH11</f>
        <v>1</v>
      </c>
      <c r="BZ11" s="93" t="b">
        <f>BK11=AI11</f>
        <v>1</v>
      </c>
      <c r="CA11" s="93" t="b">
        <f>BL11=AJ11</f>
        <v>1</v>
      </c>
      <c r="CB11" s="93" t="b">
        <f>BM11=AK11</f>
        <v>1</v>
      </c>
      <c r="CC11" s="93" t="b">
        <f>BN11=AL11</f>
        <v>1</v>
      </c>
      <c r="CD11" s="93" t="b">
        <f>BO11=AM11</f>
        <v>1</v>
      </c>
      <c r="CE11" s="93" t="b">
        <f>BP11=AN11</f>
        <v>1</v>
      </c>
      <c r="CF11" s="93" t="b">
        <f>BQ11=AO11</f>
        <v>1</v>
      </c>
      <c r="CG11" s="93" t="b">
        <f>BR11=AP11</f>
        <v>1</v>
      </c>
    </row>
    <row r="12" spans="1:85">
      <c r="A12" t="s">
        <v>213</v>
      </c>
      <c r="B12">
        <v>3392</v>
      </c>
      <c r="C12" t="s">
        <v>375</v>
      </c>
      <c r="L12" s="256"/>
      <c r="M12" t="str">
        <f>VLOOKUP(N12,Y$2:Z$128,2,FALSE)</f>
        <v>Wheatfields Primary School</v>
      </c>
      <c r="N12">
        <v>3392</v>
      </c>
      <c r="O12" t="str">
        <f>IF(D12="Yes","Day 11","")</f>
        <v/>
      </c>
      <c r="P12" t="str">
        <f>IF(E12="Yes","Day 11","")</f>
        <v/>
      </c>
      <c r="Q12" t="str">
        <f>IF(G12="Yes",H12,"")</f>
        <v/>
      </c>
      <c r="R12" t="str">
        <f>IF(J12="Yes","Day 11","")</f>
        <v/>
      </c>
      <c r="Y12">
        <v>2312</v>
      </c>
      <c r="Z12" t="s">
        <v>122</v>
      </c>
      <c r="AC12" t="s">
        <v>213</v>
      </c>
      <c r="AD12">
        <v>3392</v>
      </c>
      <c r="AE12" t="s">
        <v>375</v>
      </c>
      <c r="AQ12" s="93" t="b">
        <f>AC12=A12</f>
        <v>1</v>
      </c>
      <c r="AR12" s="93" t="b">
        <f>AD12=B12</f>
        <v>1</v>
      </c>
      <c r="AS12" s="93" t="b">
        <f>AE12=C12</f>
        <v>1</v>
      </c>
      <c r="AT12" s="93" t="b">
        <f>AH12=D12</f>
        <v>1</v>
      </c>
      <c r="AU12" s="93" t="b">
        <f>AI12=L12</f>
        <v>1</v>
      </c>
      <c r="AV12" s="93" t="b">
        <f>AJ12=E12</f>
        <v>1</v>
      </c>
      <c r="AW12" s="93" t="b">
        <f>AK12=F12</f>
        <v>1</v>
      </c>
      <c r="AX12" s="93" t="b">
        <f>AL12=G12</f>
        <v>1</v>
      </c>
      <c r="AY12" s="93" t="b">
        <f>AM12=H12</f>
        <v>1</v>
      </c>
      <c r="AZ12" s="93" t="b">
        <f>I12=AN12</f>
        <v>1</v>
      </c>
      <c r="BA12" s="93" t="b">
        <f>AO12=J12</f>
        <v>1</v>
      </c>
      <c r="BB12" s="93" t="b">
        <f>AP12=K12</f>
        <v>1</v>
      </c>
      <c r="BE12" s="254" t="s">
        <v>213</v>
      </c>
      <c r="BF12" s="254">
        <v>3392</v>
      </c>
      <c r="BG12" s="254" t="s">
        <v>375</v>
      </c>
      <c r="BH12" s="254"/>
      <c r="BI12" s="254"/>
      <c r="BJ12" s="254"/>
      <c r="BK12" s="254"/>
      <c r="BL12" s="254"/>
      <c r="BM12" s="254"/>
      <c r="BN12" s="254"/>
      <c r="BO12" s="254"/>
      <c r="BP12" s="254"/>
      <c r="BQ12" s="254"/>
      <c r="BR12" s="259"/>
      <c r="BT12" s="93" t="b">
        <f>BE12=AC12</f>
        <v>1</v>
      </c>
      <c r="BU12" s="93" t="b">
        <f>BF12=AD12</f>
        <v>1</v>
      </c>
      <c r="BV12" s="93" t="b">
        <f>BG12=AE12</f>
        <v>1</v>
      </c>
      <c r="BW12" s="93" t="b">
        <f>BH12=AF12</f>
        <v>1</v>
      </c>
      <c r="BX12" s="93" t="b">
        <f>BI12=AG12</f>
        <v>1</v>
      </c>
      <c r="BY12" s="93" t="b">
        <f>BJ12=AH12</f>
        <v>1</v>
      </c>
      <c r="BZ12" s="93" t="b">
        <f>BK12=AI12</f>
        <v>1</v>
      </c>
      <c r="CA12" s="93" t="b">
        <f>BL12=AJ12</f>
        <v>1</v>
      </c>
      <c r="CB12" s="93" t="b">
        <f>BM12=AK12</f>
        <v>1</v>
      </c>
      <c r="CC12" s="93" t="b">
        <f>BN12=AL12</f>
        <v>1</v>
      </c>
      <c r="CD12" s="93" t="b">
        <f>BO12=AM12</f>
        <v>1</v>
      </c>
      <c r="CE12" s="93" t="b">
        <f>BP12=AN12</f>
        <v>1</v>
      </c>
      <c r="CF12" s="93" t="b">
        <f>BQ12=AO12</f>
        <v>1</v>
      </c>
      <c r="CG12" s="93" t="b">
        <f>BR12=AP12</f>
        <v>1</v>
      </c>
    </row>
    <row r="13" spans="1:85">
      <c r="A13" t="s">
        <v>578</v>
      </c>
      <c r="B13">
        <v>2059</v>
      </c>
      <c r="C13" t="s">
        <v>374</v>
      </c>
      <c r="D13" t="s">
        <v>374</v>
      </c>
      <c r="E13" t="s">
        <v>375</v>
      </c>
      <c r="G13" t="s">
        <v>375</v>
      </c>
      <c r="J13" t="s">
        <v>374</v>
      </c>
      <c r="K13">
        <v>0.75</v>
      </c>
      <c r="L13">
        <v>189</v>
      </c>
      <c r="M13" t="str">
        <f>VLOOKUP(N13,Y$2:Z$128,2,FALSE)</f>
        <v>Meridian Primary School</v>
      </c>
      <c r="N13">
        <v>2059</v>
      </c>
      <c r="O13" t="str">
        <f>IF(D13="Yes","Day 11","")</f>
        <v>Day 11</v>
      </c>
      <c r="P13" t="str">
        <f>IF(E13="Yes","Day 11","")</f>
        <v/>
      </c>
      <c r="Q13" t="str">
        <f>IF(G13="Yes",H13,"")</f>
        <v/>
      </c>
      <c r="R13" t="str">
        <f>IF(J13="Yes","Day 11","")</f>
        <v>Day 11</v>
      </c>
      <c r="Y13">
        <v>3942</v>
      </c>
      <c r="Z13" t="s">
        <v>123</v>
      </c>
      <c r="AC13" t="s">
        <v>578</v>
      </c>
      <c r="AD13">
        <v>2059</v>
      </c>
      <c r="AE13" t="s">
        <v>374</v>
      </c>
      <c r="AF13" t="s">
        <v>999</v>
      </c>
      <c r="AG13" t="s">
        <v>374</v>
      </c>
      <c r="AH13" t="s">
        <v>374</v>
      </c>
      <c r="AI13">
        <v>189</v>
      </c>
      <c r="AJ13" t="s">
        <v>375</v>
      </c>
      <c r="AL13" t="s">
        <v>375</v>
      </c>
      <c r="AO13" t="s">
        <v>374</v>
      </c>
      <c r="AP13">
        <v>0.75</v>
      </c>
      <c r="AQ13" s="93" t="b">
        <f>AC13=A13</f>
        <v>1</v>
      </c>
      <c r="AR13" s="93" t="b">
        <f>AD13=B13</f>
        <v>1</v>
      </c>
      <c r="AS13" s="93" t="b">
        <f>AE13=C13</f>
        <v>1</v>
      </c>
      <c r="AT13" s="93" t="b">
        <f>AH13=D13</f>
        <v>1</v>
      </c>
      <c r="AU13" s="93" t="b">
        <f>AI13=L13</f>
        <v>1</v>
      </c>
      <c r="AV13" s="93" t="b">
        <f>AJ13=E13</f>
        <v>1</v>
      </c>
      <c r="AW13" s="93" t="b">
        <f>AK13=F13</f>
        <v>1</v>
      </c>
      <c r="AX13" s="93" t="b">
        <f>AL13=G13</f>
        <v>1</v>
      </c>
      <c r="AY13" s="93" t="b">
        <f>AM13=H13</f>
        <v>1</v>
      </c>
      <c r="AZ13" s="93" t="b">
        <f>I13=AN13</f>
        <v>1</v>
      </c>
      <c r="BA13" s="93" t="b">
        <f>AO13=J13</f>
        <v>1</v>
      </c>
      <c r="BB13" s="93" t="b">
        <f>AP13=K13</f>
        <v>1</v>
      </c>
      <c r="BE13" s="255" t="s">
        <v>578</v>
      </c>
      <c r="BF13" s="255">
        <v>2059</v>
      </c>
      <c r="BG13" s="255" t="s">
        <v>374</v>
      </c>
      <c r="BH13" s="255" t="s">
        <v>999</v>
      </c>
      <c r="BI13" s="255" t="s">
        <v>374</v>
      </c>
      <c r="BJ13" s="255" t="s">
        <v>374</v>
      </c>
      <c r="BK13" s="255">
        <v>189</v>
      </c>
      <c r="BL13" s="255" t="s">
        <v>375</v>
      </c>
      <c r="BM13" s="255"/>
      <c r="BN13" s="255" t="s">
        <v>375</v>
      </c>
      <c r="BO13" s="255"/>
      <c r="BP13" s="255"/>
      <c r="BQ13" s="255" t="s">
        <v>374</v>
      </c>
      <c r="BR13" s="258">
        <v>0.75</v>
      </c>
      <c r="BT13" s="93" t="b">
        <f>BE13=AC13</f>
        <v>1</v>
      </c>
      <c r="BU13" s="93" t="b">
        <f>BF13=AD13</f>
        <v>1</v>
      </c>
      <c r="BV13" s="93" t="b">
        <f>BG13=AE13</f>
        <v>1</v>
      </c>
      <c r="BW13" s="93" t="b">
        <f>BH13=AF13</f>
        <v>1</v>
      </c>
      <c r="BX13" s="93" t="b">
        <f>BI13=AG13</f>
        <v>1</v>
      </c>
      <c r="BY13" s="93" t="b">
        <f>BJ13=AH13</f>
        <v>1</v>
      </c>
      <c r="BZ13" s="93" t="b">
        <f>BK13=AI13</f>
        <v>1</v>
      </c>
      <c r="CA13" s="93" t="b">
        <f>BL13=AJ13</f>
        <v>1</v>
      </c>
      <c r="CB13" s="93" t="b">
        <f>BM13=AK13</f>
        <v>1</v>
      </c>
      <c r="CC13" s="93" t="b">
        <f>BN13=AL13</f>
        <v>1</v>
      </c>
      <c r="CD13" s="93" t="b">
        <f>BO13=AM13</f>
        <v>1</v>
      </c>
      <c r="CE13" s="93" t="b">
        <f>BP13=AN13</f>
        <v>1</v>
      </c>
      <c r="CF13" s="93" t="b">
        <f>BQ13=AO13</f>
        <v>1</v>
      </c>
      <c r="CG13" s="93" t="b">
        <f>BR13=AP13</f>
        <v>1</v>
      </c>
    </row>
    <row r="14" spans="1:85">
      <c r="A14" t="s">
        <v>520</v>
      </c>
      <c r="B14">
        <v>2315</v>
      </c>
      <c r="C14" t="s">
        <v>374</v>
      </c>
      <c r="D14" t="s">
        <v>374</v>
      </c>
      <c r="E14" t="s">
        <v>375</v>
      </c>
      <c r="G14" t="s">
        <v>374</v>
      </c>
      <c r="H14" t="s">
        <v>108</v>
      </c>
      <c r="I14">
        <v>1.42</v>
      </c>
      <c r="J14" t="s">
        <v>375</v>
      </c>
      <c r="L14">
        <v>525</v>
      </c>
      <c r="M14" t="str">
        <f>VLOOKUP(N14,Y$2:Z$128,2,FALSE)</f>
        <v>Hardwick and Cambourne Community Primary School</v>
      </c>
      <c r="N14">
        <v>2315</v>
      </c>
      <c r="O14" t="str">
        <f>IF(D14="Yes","Day 11","")</f>
        <v>Day 11</v>
      </c>
      <c r="P14" t="str">
        <f>IF(E14="Yes","Day 11","")</f>
        <v/>
      </c>
      <c r="Q14" t="str">
        <f>IF(G14="Yes",H14,"")</f>
        <v>Day 11</v>
      </c>
      <c r="R14" t="str">
        <f>IF(J14="Yes","Day 11","")</f>
        <v/>
      </c>
      <c r="Y14">
        <v>3081</v>
      </c>
      <c r="Z14" t="s">
        <v>405</v>
      </c>
      <c r="AC14" t="s">
        <v>520</v>
      </c>
      <c r="AD14">
        <v>2315</v>
      </c>
      <c r="AE14" t="s">
        <v>374</v>
      </c>
      <c r="AF14" t="s">
        <v>764</v>
      </c>
      <c r="AG14" t="s">
        <v>374</v>
      </c>
      <c r="AH14" t="s">
        <v>374</v>
      </c>
      <c r="AI14">
        <v>525</v>
      </c>
      <c r="AJ14" t="s">
        <v>375</v>
      </c>
      <c r="AL14" t="s">
        <v>374</v>
      </c>
      <c r="AM14" t="s">
        <v>108</v>
      </c>
      <c r="AN14">
        <v>1.42</v>
      </c>
      <c r="AO14" t="s">
        <v>375</v>
      </c>
      <c r="AQ14" s="93" t="b">
        <f>AC14=A14</f>
        <v>1</v>
      </c>
      <c r="AR14" s="93" t="b">
        <f>AD14=B14</f>
        <v>1</v>
      </c>
      <c r="AS14" s="93" t="b">
        <f>AE14=C14</f>
        <v>1</v>
      </c>
      <c r="AT14" s="93" t="b">
        <f>AH14=D14</f>
        <v>1</v>
      </c>
      <c r="AU14" s="93" t="b">
        <f>AI14=L14</f>
        <v>1</v>
      </c>
      <c r="AV14" s="93" t="b">
        <f>AJ14=E14</f>
        <v>1</v>
      </c>
      <c r="AW14" s="93" t="b">
        <f>AK14=F14</f>
        <v>1</v>
      </c>
      <c r="AX14" s="93" t="b">
        <f>AL14=G14</f>
        <v>1</v>
      </c>
      <c r="AY14" s="93" t="b">
        <f>AM14=H14</f>
        <v>1</v>
      </c>
      <c r="AZ14" s="93" t="b">
        <f>I14=AN14</f>
        <v>1</v>
      </c>
      <c r="BA14" s="93" t="b">
        <f>AO14=J14</f>
        <v>1</v>
      </c>
      <c r="BB14" s="93" t="b">
        <f>AP14=K14</f>
        <v>1</v>
      </c>
      <c r="BE14" s="254" t="s">
        <v>520</v>
      </c>
      <c r="BF14" s="254">
        <v>2315</v>
      </c>
      <c r="BG14" s="254" t="s">
        <v>374</v>
      </c>
      <c r="BH14" s="254" t="s">
        <v>764</v>
      </c>
      <c r="BI14" s="254" t="s">
        <v>374</v>
      </c>
      <c r="BJ14" s="254" t="s">
        <v>374</v>
      </c>
      <c r="BK14" s="254">
        <v>525</v>
      </c>
      <c r="BL14" s="254" t="s">
        <v>375</v>
      </c>
      <c r="BM14" s="254"/>
      <c r="BN14" s="254" t="s">
        <v>374</v>
      </c>
      <c r="BO14" s="254" t="s">
        <v>108</v>
      </c>
      <c r="BP14" s="254">
        <v>1.42</v>
      </c>
      <c r="BQ14" s="254" t="s">
        <v>375</v>
      </c>
      <c r="BR14" s="259"/>
      <c r="BT14" s="93" t="b">
        <f>BE14=AC14</f>
        <v>1</v>
      </c>
      <c r="BU14" s="93" t="b">
        <f>BF14=AD14</f>
        <v>1</v>
      </c>
      <c r="BV14" s="93" t="b">
        <f>BG14=AE14</f>
        <v>1</v>
      </c>
      <c r="BW14" s="93" t="b">
        <f>BH14=AF14</f>
        <v>1</v>
      </c>
      <c r="BX14" s="93" t="b">
        <f>BI14=AG14</f>
        <v>1</v>
      </c>
      <c r="BY14" s="93" t="b">
        <f>BJ14=AH14</f>
        <v>1</v>
      </c>
      <c r="BZ14" s="93" t="b">
        <f>BK14=AI14</f>
        <v>1</v>
      </c>
      <c r="CA14" s="93" t="b">
        <f>BL14=AJ14</f>
        <v>1</v>
      </c>
      <c r="CB14" s="93" t="b">
        <f>BM14=AK14</f>
        <v>1</v>
      </c>
      <c r="CC14" s="93" t="b">
        <f>BN14=AL14</f>
        <v>1</v>
      </c>
      <c r="CD14" s="93" t="b">
        <f>BO14=AM14</f>
        <v>1</v>
      </c>
      <c r="CE14" s="93" t="b">
        <f>BP14=AN14</f>
        <v>1</v>
      </c>
      <c r="CF14" s="93" t="b">
        <f>BQ14=AO14</f>
        <v>1</v>
      </c>
      <c r="CG14" s="93" t="b">
        <f>BR14=AP14</f>
        <v>1</v>
      </c>
    </row>
    <row r="15" spans="1:85">
      <c r="A15" t="s">
        <v>961</v>
      </c>
      <c r="B15">
        <v>2219</v>
      </c>
      <c r="C15" t="s">
        <v>374</v>
      </c>
      <c r="D15" t="s">
        <v>374</v>
      </c>
      <c r="E15" t="s">
        <v>375</v>
      </c>
      <c r="G15" t="s">
        <v>374</v>
      </c>
      <c r="H15" t="s">
        <v>108</v>
      </c>
      <c r="I15">
        <v>0.49</v>
      </c>
      <c r="J15" t="s">
        <v>375</v>
      </c>
      <c r="L15">
        <v>188</v>
      </c>
      <c r="M15" t="str">
        <f>VLOOKUP(N15,Y$2:Z$128,2,FALSE)</f>
        <v>Priory Park Infant School &amp; Playgroup</v>
      </c>
      <c r="N15">
        <v>2219</v>
      </c>
      <c r="O15" t="str">
        <f>IF(D15="Yes","Day 11","")</f>
        <v>Day 11</v>
      </c>
      <c r="P15" t="str">
        <f>IF(E15="Yes","Day 11","")</f>
        <v/>
      </c>
      <c r="Q15" t="str">
        <f>IF(G15="Yes",H15,"")</f>
        <v>Day 11</v>
      </c>
      <c r="R15" t="str">
        <f>IF(J15="Yes","Day 11","")</f>
        <v/>
      </c>
      <c r="Y15">
        <v>1005</v>
      </c>
      <c r="Z15" t="s">
        <v>125</v>
      </c>
      <c r="AC15" t="s">
        <v>961</v>
      </c>
      <c r="AD15">
        <v>2219</v>
      </c>
      <c r="AE15" t="s">
        <v>374</v>
      </c>
      <c r="AF15" t="s">
        <v>1000</v>
      </c>
      <c r="AG15" t="s">
        <v>374</v>
      </c>
      <c r="AH15" t="s">
        <v>374</v>
      </c>
      <c r="AI15">
        <v>188</v>
      </c>
      <c r="AJ15" t="s">
        <v>375</v>
      </c>
      <c r="AL15" t="s">
        <v>374</v>
      </c>
      <c r="AM15" t="s">
        <v>108</v>
      </c>
      <c r="AN15">
        <v>0.49</v>
      </c>
      <c r="AO15" t="s">
        <v>375</v>
      </c>
      <c r="AQ15" s="93" t="b">
        <f>AC15=A15</f>
        <v>1</v>
      </c>
      <c r="AR15" s="93" t="b">
        <f>AD15=B15</f>
        <v>1</v>
      </c>
      <c r="AS15" s="93" t="b">
        <f>AE15=C15</f>
        <v>1</v>
      </c>
      <c r="AT15" s="93" t="b">
        <f>AH15=D15</f>
        <v>1</v>
      </c>
      <c r="AU15" s="93" t="b">
        <f>AI15=L15</f>
        <v>1</v>
      </c>
      <c r="AV15" s="93" t="b">
        <f>AJ15=E15</f>
        <v>1</v>
      </c>
      <c r="AW15" s="93" t="b">
        <f>AK15=F15</f>
        <v>1</v>
      </c>
      <c r="AX15" s="93" t="b">
        <f>AL15=G15</f>
        <v>1</v>
      </c>
      <c r="AY15" s="93" t="b">
        <f>AM15=H15</f>
        <v>1</v>
      </c>
      <c r="AZ15" s="93" t="b">
        <f>I15=AN15</f>
        <v>1</v>
      </c>
      <c r="BA15" s="93" t="b">
        <f>AO15=J15</f>
        <v>1</v>
      </c>
      <c r="BB15" s="93" t="b">
        <f>AP15=K15</f>
        <v>1</v>
      </c>
      <c r="BE15" s="255" t="s">
        <v>961</v>
      </c>
      <c r="BF15" s="255">
        <v>2219</v>
      </c>
      <c r="BG15" s="255" t="s">
        <v>374</v>
      </c>
      <c r="BH15" s="255" t="s">
        <v>1000</v>
      </c>
      <c r="BI15" s="255" t="s">
        <v>374</v>
      </c>
      <c r="BJ15" s="255" t="s">
        <v>374</v>
      </c>
      <c r="BK15" s="255">
        <v>188</v>
      </c>
      <c r="BL15" s="255" t="s">
        <v>375</v>
      </c>
      <c r="BM15" s="255"/>
      <c r="BN15" s="255" t="s">
        <v>374</v>
      </c>
      <c r="BO15" s="255" t="s">
        <v>108</v>
      </c>
      <c r="BP15" s="255">
        <v>0.49</v>
      </c>
      <c r="BQ15" s="255" t="s">
        <v>375</v>
      </c>
      <c r="BR15" s="258"/>
      <c r="BT15" s="93" t="b">
        <f>BE15=AC15</f>
        <v>1</v>
      </c>
      <c r="BU15" s="93" t="b">
        <f>BF15=AD15</f>
        <v>1</v>
      </c>
      <c r="BV15" s="93" t="b">
        <f>BG15=AE15</f>
        <v>1</v>
      </c>
      <c r="BW15" s="93" t="b">
        <f>BH15=AF15</f>
        <v>1</v>
      </c>
      <c r="BX15" s="93" t="b">
        <f>BI15=AG15</f>
        <v>1</v>
      </c>
      <c r="BY15" s="93" t="b">
        <f>BJ15=AH15</f>
        <v>1</v>
      </c>
      <c r="BZ15" s="93" t="b">
        <f>BK15=AI15</f>
        <v>1</v>
      </c>
      <c r="CA15" s="93" t="b">
        <f>BL15=AJ15</f>
        <v>1</v>
      </c>
      <c r="CB15" s="93" t="b">
        <f>BM15=AK15</f>
        <v>1</v>
      </c>
      <c r="CC15" s="93" t="b">
        <f>BN15=AL15</f>
        <v>1</v>
      </c>
      <c r="CD15" s="93" t="b">
        <f>BO15=AM15</f>
        <v>1</v>
      </c>
      <c r="CE15" s="93" t="b">
        <f>BP15=AN15</f>
        <v>1</v>
      </c>
      <c r="CF15" s="93" t="b">
        <f>BQ15=AO15</f>
        <v>1</v>
      </c>
      <c r="CG15" s="93" t="b">
        <f>BR15=AP15</f>
        <v>1</v>
      </c>
    </row>
    <row r="16" spans="1:85">
      <c r="A16" t="s">
        <v>123</v>
      </c>
      <c r="B16">
        <v>3942</v>
      </c>
      <c r="C16" t="s">
        <v>374</v>
      </c>
      <c r="D16" t="s">
        <v>374</v>
      </c>
      <c r="E16" t="s">
        <v>375</v>
      </c>
      <c r="G16" t="s">
        <v>374</v>
      </c>
      <c r="H16" t="s">
        <v>108</v>
      </c>
      <c r="I16">
        <v>1.25</v>
      </c>
      <c r="J16" t="s">
        <v>375</v>
      </c>
      <c r="L16">
        <v>613</v>
      </c>
      <c r="M16" t="str">
        <f>VLOOKUP(N16,Y$2:Z$128,2,FALSE)</f>
        <v>Brampton Village Primary School</v>
      </c>
      <c r="N16">
        <v>3942</v>
      </c>
      <c r="O16" t="str">
        <f>IF(D16="Yes","Day 11","")</f>
        <v>Day 11</v>
      </c>
      <c r="P16" t="str">
        <f>IF(E16="Yes","Day 11","")</f>
        <v/>
      </c>
      <c r="Q16" t="str">
        <f>IF(G16="Yes",H16,"")</f>
        <v>Day 11</v>
      </c>
      <c r="R16" t="str">
        <f>IF(J16="Yes","Day 11","")</f>
        <v/>
      </c>
      <c r="Y16">
        <v>3004</v>
      </c>
      <c r="Z16" t="s">
        <v>414</v>
      </c>
      <c r="AC16" t="s">
        <v>123</v>
      </c>
      <c r="AD16">
        <v>3942</v>
      </c>
      <c r="AE16" t="s">
        <v>374</v>
      </c>
      <c r="AF16" t="s">
        <v>778</v>
      </c>
      <c r="AG16" t="s">
        <v>374</v>
      </c>
      <c r="AH16" t="s">
        <v>374</v>
      </c>
      <c r="AI16">
        <v>613</v>
      </c>
      <c r="AJ16" t="s">
        <v>375</v>
      </c>
      <c r="AL16" t="s">
        <v>374</v>
      </c>
      <c r="AM16" t="s">
        <v>108</v>
      </c>
      <c r="AN16">
        <v>1.25</v>
      </c>
      <c r="AO16" t="s">
        <v>375</v>
      </c>
      <c r="AQ16" s="93" t="b">
        <f>AC16=A16</f>
        <v>1</v>
      </c>
      <c r="AR16" s="93" t="b">
        <f>AD16=B16</f>
        <v>1</v>
      </c>
      <c r="AS16" s="93" t="b">
        <f>AE16=C16</f>
        <v>1</v>
      </c>
      <c r="AT16" s="93" t="b">
        <f>AH16=D16</f>
        <v>1</v>
      </c>
      <c r="AU16" s="93" t="b">
        <f>AI16=L16</f>
        <v>1</v>
      </c>
      <c r="AV16" s="93" t="b">
        <f>AJ16=E16</f>
        <v>1</v>
      </c>
      <c r="AW16" s="93" t="b">
        <f>AK16=F16</f>
        <v>1</v>
      </c>
      <c r="AX16" s="93" t="b">
        <f>AL16=G16</f>
        <v>1</v>
      </c>
      <c r="AY16" s="93" t="b">
        <f>AM16=H16</f>
        <v>1</v>
      </c>
      <c r="AZ16" s="93" t="b">
        <f>I16=AN16</f>
        <v>1</v>
      </c>
      <c r="BA16" s="93" t="b">
        <f>AO16=J16</f>
        <v>1</v>
      </c>
      <c r="BB16" s="93" t="b">
        <f>AP16=K16</f>
        <v>1</v>
      </c>
      <c r="BE16" s="254" t="s">
        <v>123</v>
      </c>
      <c r="BF16" s="254">
        <v>3942</v>
      </c>
      <c r="BG16" s="254" t="s">
        <v>374</v>
      </c>
      <c r="BH16" s="254" t="s">
        <v>778</v>
      </c>
      <c r="BI16" s="254" t="s">
        <v>374</v>
      </c>
      <c r="BJ16" s="254" t="s">
        <v>374</v>
      </c>
      <c r="BK16" s="254">
        <v>613</v>
      </c>
      <c r="BL16" s="254" t="s">
        <v>375</v>
      </c>
      <c r="BM16" s="254"/>
      <c r="BN16" s="254" t="s">
        <v>374</v>
      </c>
      <c r="BO16" s="254" t="s">
        <v>108</v>
      </c>
      <c r="BP16" s="254">
        <v>1.25</v>
      </c>
      <c r="BQ16" s="254" t="s">
        <v>375</v>
      </c>
      <c r="BR16" s="259"/>
      <c r="BT16" s="93" t="b">
        <f>BE16=AC16</f>
        <v>1</v>
      </c>
      <c r="BU16" s="93" t="b">
        <f>BF16=AD16</f>
        <v>1</v>
      </c>
      <c r="BV16" s="93" t="b">
        <f>BG16=AE16</f>
        <v>1</v>
      </c>
      <c r="BW16" s="93" t="b">
        <f>BH16=AF16</f>
        <v>1</v>
      </c>
      <c r="BX16" s="93" t="b">
        <f>BI16=AG16</f>
        <v>1</v>
      </c>
      <c r="BY16" s="93" t="b">
        <f>BJ16=AH16</f>
        <v>1</v>
      </c>
      <c r="BZ16" s="93" t="b">
        <f>BK16=AI16</f>
        <v>1</v>
      </c>
      <c r="CA16" s="93" t="b">
        <f>BL16=AJ16</f>
        <v>1</v>
      </c>
      <c r="CB16" s="93" t="b">
        <f>BM16=AK16</f>
        <v>1</v>
      </c>
      <c r="CC16" s="93" t="b">
        <f>BN16=AL16</f>
        <v>1</v>
      </c>
      <c r="CD16" s="93" t="b">
        <f>BO16=AM16</f>
        <v>1</v>
      </c>
      <c r="CE16" s="93" t="b">
        <f>BP16=AN16</f>
        <v>1</v>
      </c>
      <c r="CF16" s="93" t="b">
        <f>BQ16=AO16</f>
        <v>1</v>
      </c>
      <c r="CG16" s="93" t="b">
        <f>BR16=AP16</f>
        <v>1</v>
      </c>
    </row>
    <row r="17" spans="1:85">
      <c r="A17" t="s">
        <v>962</v>
      </c>
      <c r="B17">
        <v>2208</v>
      </c>
      <c r="C17" t="s">
        <v>374</v>
      </c>
      <c r="D17" t="s">
        <v>374</v>
      </c>
      <c r="E17" t="s">
        <v>375</v>
      </c>
      <c r="G17" t="s">
        <v>375</v>
      </c>
      <c r="J17" t="s">
        <v>375</v>
      </c>
      <c r="L17">
        <v>188</v>
      </c>
      <c r="M17" t="str">
        <f>VLOOKUP(N17,Y$2:Z$128,2,FALSE)</f>
        <v>Fenstanton and Hilton Primary School</v>
      </c>
      <c r="N17">
        <v>2208</v>
      </c>
      <c r="O17" t="str">
        <f>IF(D17="Yes","Day 11","")</f>
        <v>Day 11</v>
      </c>
      <c r="P17" t="str">
        <f>IF(E17="Yes","Day 11","")</f>
        <v/>
      </c>
      <c r="Q17" t="str">
        <f>IF(G17="Yes",H17,"")</f>
        <v/>
      </c>
      <c r="R17" t="str">
        <f>IF(J17="Yes","Day 11","")</f>
        <v/>
      </c>
      <c r="Y17">
        <v>2327</v>
      </c>
      <c r="Z17" t="s">
        <v>417</v>
      </c>
      <c r="AC17" t="s">
        <v>962</v>
      </c>
      <c r="AD17">
        <v>2208</v>
      </c>
      <c r="AE17" t="s">
        <v>374</v>
      </c>
      <c r="AF17" t="s">
        <v>1001</v>
      </c>
      <c r="AG17" t="s">
        <v>374</v>
      </c>
      <c r="AH17" t="s">
        <v>374</v>
      </c>
      <c r="AI17">
        <v>188</v>
      </c>
      <c r="AJ17" t="s">
        <v>375</v>
      </c>
      <c r="AL17" t="s">
        <v>375</v>
      </c>
      <c r="AO17" t="s">
        <v>375</v>
      </c>
      <c r="AQ17" s="93" t="b">
        <f>AC17=A17</f>
        <v>1</v>
      </c>
      <c r="AR17" s="93" t="b">
        <f>AD17=B17</f>
        <v>1</v>
      </c>
      <c r="AS17" s="93" t="b">
        <f>AE17=C17</f>
        <v>1</v>
      </c>
      <c r="AT17" s="93" t="b">
        <f>AH17=D17</f>
        <v>1</v>
      </c>
      <c r="AU17" s="93" t="b">
        <f>AI17=L17</f>
        <v>1</v>
      </c>
      <c r="AV17" s="93" t="b">
        <f>AJ17=E17</f>
        <v>1</v>
      </c>
      <c r="AW17" s="93" t="b">
        <f>AK17=F17</f>
        <v>1</v>
      </c>
      <c r="AX17" s="93" t="b">
        <f>AL17=G17</f>
        <v>1</v>
      </c>
      <c r="AY17" s="93" t="b">
        <f>AM17=H17</f>
        <v>1</v>
      </c>
      <c r="AZ17" s="93" t="b">
        <f>I17=AN17</f>
        <v>1</v>
      </c>
      <c r="BA17" s="93" t="b">
        <f>AO17=J17</f>
        <v>1</v>
      </c>
      <c r="BB17" s="93" t="b">
        <f>AP17=K17</f>
        <v>1</v>
      </c>
      <c r="BE17" s="255" t="s">
        <v>962</v>
      </c>
      <c r="BF17" s="255">
        <v>2208</v>
      </c>
      <c r="BG17" s="255" t="s">
        <v>374</v>
      </c>
      <c r="BH17" s="255" t="s">
        <v>1001</v>
      </c>
      <c r="BI17" s="255" t="s">
        <v>374</v>
      </c>
      <c r="BJ17" s="255" t="s">
        <v>374</v>
      </c>
      <c r="BK17" s="255">
        <v>188</v>
      </c>
      <c r="BL17" s="255" t="s">
        <v>375</v>
      </c>
      <c r="BM17" s="255"/>
      <c r="BN17" s="255" t="s">
        <v>375</v>
      </c>
      <c r="BO17" s="255"/>
      <c r="BP17" s="255"/>
      <c r="BQ17" s="255" t="s">
        <v>375</v>
      </c>
      <c r="BR17" s="258"/>
      <c r="BT17" s="93" t="b">
        <f>BE17=AC17</f>
        <v>1</v>
      </c>
      <c r="BU17" s="93" t="b">
        <f>BF17=AD17</f>
        <v>1</v>
      </c>
      <c r="BV17" s="93" t="b">
        <f>BG17=AE17</f>
        <v>1</v>
      </c>
      <c r="BW17" s="93" t="b">
        <f>BH17=AF17</f>
        <v>1</v>
      </c>
      <c r="BX17" s="93" t="b">
        <f>BI17=AG17</f>
        <v>1</v>
      </c>
      <c r="BY17" s="93" t="b">
        <f>BJ17=AH17</f>
        <v>1</v>
      </c>
      <c r="BZ17" s="93" t="b">
        <f>BK17=AI17</f>
        <v>1</v>
      </c>
      <c r="CA17" s="93" t="b">
        <f>BL17=AJ17</f>
        <v>1</v>
      </c>
      <c r="CB17" s="93" t="b">
        <f>BM17=AK17</f>
        <v>1</v>
      </c>
      <c r="CC17" s="93" t="b">
        <f>BN17=AL17</f>
        <v>1</v>
      </c>
      <c r="CD17" s="93" t="b">
        <f>BO17=AM17</f>
        <v>1</v>
      </c>
      <c r="CE17" s="93" t="b">
        <f>BP17=AN17</f>
        <v>1</v>
      </c>
      <c r="CF17" s="93" t="b">
        <f>BQ17=AO17</f>
        <v>1</v>
      </c>
      <c r="CG17" s="93" t="b">
        <f>BR17=AP17</f>
        <v>1</v>
      </c>
    </row>
    <row r="18" spans="1:85">
      <c r="A18" t="s">
        <v>127</v>
      </c>
      <c r="B18">
        <v>2452</v>
      </c>
      <c r="C18" t="s">
        <v>374</v>
      </c>
      <c r="D18" t="s">
        <v>374</v>
      </c>
      <c r="E18" t="s">
        <v>375</v>
      </c>
      <c r="G18" t="s">
        <v>374</v>
      </c>
      <c r="H18" t="s">
        <v>111</v>
      </c>
      <c r="I18">
        <v>0.9324</v>
      </c>
      <c r="J18" t="s">
        <v>375</v>
      </c>
      <c r="L18">
        <v>380</v>
      </c>
      <c r="M18" t="str">
        <f>VLOOKUP(N18,Y$2:Z$128,2,FALSE)</f>
        <v>Bushmead Primary School</v>
      </c>
      <c r="N18">
        <v>2452</v>
      </c>
      <c r="O18" t="str">
        <f>IF(D18="Yes","Day 11","")</f>
        <v>Day 11</v>
      </c>
      <c r="P18" t="str">
        <f>IF(E18="Yes","Day 11","")</f>
        <v/>
      </c>
      <c r="Q18" t="str">
        <f>IF(G18="Yes",H18,"")</f>
        <v>Day 1</v>
      </c>
      <c r="R18" t="str">
        <f>IF(J18="Yes","Day 11","")</f>
        <v/>
      </c>
      <c r="Y18">
        <v>2452</v>
      </c>
      <c r="Z18" t="s">
        <v>127</v>
      </c>
      <c r="AC18" t="s">
        <v>127</v>
      </c>
      <c r="AD18">
        <v>2452</v>
      </c>
      <c r="AE18" t="s">
        <v>374</v>
      </c>
      <c r="AF18" t="s">
        <v>812</v>
      </c>
      <c r="AG18" t="s">
        <v>374</v>
      </c>
      <c r="AH18" t="s">
        <v>374</v>
      </c>
      <c r="AI18">
        <v>380</v>
      </c>
      <c r="AJ18" t="s">
        <v>375</v>
      </c>
      <c r="AL18" t="s">
        <v>374</v>
      </c>
      <c r="AM18" t="s">
        <v>111</v>
      </c>
      <c r="AN18">
        <v>0.9324</v>
      </c>
      <c r="AO18" t="s">
        <v>375</v>
      </c>
      <c r="AQ18" s="93" t="b">
        <f>AC18=A18</f>
        <v>1</v>
      </c>
      <c r="AR18" s="93" t="b">
        <f>AD18=B18</f>
        <v>1</v>
      </c>
      <c r="AS18" s="93" t="b">
        <f>AE18=C18</f>
        <v>1</v>
      </c>
      <c r="AT18" s="93" t="b">
        <f>AH18=D18</f>
        <v>1</v>
      </c>
      <c r="AU18" s="93" t="b">
        <f>AI18=L18</f>
        <v>1</v>
      </c>
      <c r="AV18" s="93" t="b">
        <f>AJ18=E18</f>
        <v>1</v>
      </c>
      <c r="AW18" s="93" t="b">
        <f>AK18=F18</f>
        <v>1</v>
      </c>
      <c r="AX18" s="93" t="b">
        <f>AL18=G18</f>
        <v>1</v>
      </c>
      <c r="AY18" s="93" t="b">
        <f>AM18=H18</f>
        <v>1</v>
      </c>
      <c r="AZ18" s="93" t="b">
        <f>I18=AN18</f>
        <v>1</v>
      </c>
      <c r="BA18" s="93" t="b">
        <f>AO18=J18</f>
        <v>1</v>
      </c>
      <c r="BB18" s="93" t="b">
        <f>AP18=K18</f>
        <v>1</v>
      </c>
      <c r="BE18" s="254" t="s">
        <v>127</v>
      </c>
      <c r="BF18" s="254">
        <v>2452</v>
      </c>
      <c r="BG18" s="254" t="s">
        <v>374</v>
      </c>
      <c r="BH18" s="254" t="s">
        <v>812</v>
      </c>
      <c r="BI18" s="254" t="s">
        <v>374</v>
      </c>
      <c r="BJ18" s="254" t="s">
        <v>374</v>
      </c>
      <c r="BK18" s="254">
        <v>380</v>
      </c>
      <c r="BL18" s="254" t="s">
        <v>375</v>
      </c>
      <c r="BM18" s="254"/>
      <c r="BN18" s="254" t="s">
        <v>374</v>
      </c>
      <c r="BO18" s="254" t="s">
        <v>111</v>
      </c>
      <c r="BP18" s="254">
        <v>0.9324</v>
      </c>
      <c r="BQ18" s="254" t="s">
        <v>375</v>
      </c>
      <c r="BR18" s="259"/>
      <c r="BT18" s="93" t="b">
        <f>BE18=AC18</f>
        <v>1</v>
      </c>
      <c r="BU18" s="93" t="b">
        <f>BF18=AD18</f>
        <v>1</v>
      </c>
      <c r="BV18" s="93" t="b">
        <f>BG18=AE18</f>
        <v>1</v>
      </c>
      <c r="BW18" s="93" t="b">
        <f>BH18=AF18</f>
        <v>1</v>
      </c>
      <c r="BX18" s="93" t="b">
        <f>BI18=AG18</f>
        <v>1</v>
      </c>
      <c r="BY18" s="93" t="b">
        <f>BJ18=AH18</f>
        <v>1</v>
      </c>
      <c r="BZ18" s="93" t="b">
        <f>BK18=AI18</f>
        <v>1</v>
      </c>
      <c r="CA18" s="93" t="b">
        <f>BL18=AJ18</f>
        <v>1</v>
      </c>
      <c r="CB18" s="93" t="b">
        <f>BM18=AK18</f>
        <v>1</v>
      </c>
      <c r="CC18" s="93" t="b">
        <f>BN18=AL18</f>
        <v>1</v>
      </c>
      <c r="CD18" s="93" t="b">
        <f>BO18=AM18</f>
        <v>1</v>
      </c>
      <c r="CE18" s="93" t="b">
        <f>BP18=AN18</f>
        <v>1</v>
      </c>
      <c r="CF18" s="93" t="b">
        <f>BQ18=AO18</f>
        <v>1</v>
      </c>
      <c r="CG18" s="93" t="b">
        <f>BR18=AP18</f>
        <v>1</v>
      </c>
    </row>
    <row r="19" spans="1:85">
      <c r="A19" t="s">
        <v>475</v>
      </c>
      <c r="B19">
        <v>3943</v>
      </c>
      <c r="C19" t="s">
        <v>374</v>
      </c>
      <c r="D19" t="s">
        <v>374</v>
      </c>
      <c r="E19" t="s">
        <v>374</v>
      </c>
      <c r="F19">
        <v>15.62</v>
      </c>
      <c r="G19" t="s">
        <v>374</v>
      </c>
      <c r="H19" t="s">
        <v>108</v>
      </c>
      <c r="I19">
        <v>0.86</v>
      </c>
      <c r="J19" t="s">
        <v>374</v>
      </c>
      <c r="K19">
        <v>2.16</v>
      </c>
      <c r="L19">
        <v>410</v>
      </c>
      <c r="M19" t="str">
        <f>VLOOKUP(N19,Y$2:Z$128,2,FALSE)</f>
        <v>Bellbird Primary School</v>
      </c>
      <c r="N19">
        <v>3943</v>
      </c>
      <c r="O19" t="str">
        <f>IF(D19="Yes","Day 11","")</f>
        <v>Day 11</v>
      </c>
      <c r="P19" t="str">
        <f>IF(E19="Yes","Day 11","")</f>
        <v>Day 11</v>
      </c>
      <c r="Q19" t="str">
        <f>IF(G19="Yes",H19,"")</f>
        <v>Day 11</v>
      </c>
      <c r="R19" t="str">
        <f>IF(J19="Yes","Day 11","")</f>
        <v>Day 11</v>
      </c>
      <c r="Y19">
        <v>2004</v>
      </c>
      <c r="Z19" t="s">
        <v>128</v>
      </c>
      <c r="AC19" t="s">
        <v>475</v>
      </c>
      <c r="AD19">
        <v>3943</v>
      </c>
      <c r="AE19" t="s">
        <v>374</v>
      </c>
      <c r="AF19" t="s">
        <v>752</v>
      </c>
      <c r="AG19" t="s">
        <v>374</v>
      </c>
      <c r="AH19" t="s">
        <v>374</v>
      </c>
      <c r="AI19">
        <v>410</v>
      </c>
      <c r="AJ19" t="s">
        <v>374</v>
      </c>
      <c r="AK19">
        <v>15.62</v>
      </c>
      <c r="AL19" t="s">
        <v>374</v>
      </c>
      <c r="AM19" t="s">
        <v>108</v>
      </c>
      <c r="AN19">
        <v>0.86</v>
      </c>
      <c r="AO19" t="s">
        <v>374</v>
      </c>
      <c r="AP19">
        <v>2.16</v>
      </c>
      <c r="AQ19" s="93" t="b">
        <f>AC19=A19</f>
        <v>1</v>
      </c>
      <c r="AR19" s="93" t="b">
        <f>AD19=B19</f>
        <v>1</v>
      </c>
      <c r="AS19" s="93" t="b">
        <f>AE19=C19</f>
        <v>1</v>
      </c>
      <c r="AT19" s="93" t="b">
        <f>AH19=D19</f>
        <v>1</v>
      </c>
      <c r="AU19" s="93" t="b">
        <f>AI19=L19</f>
        <v>1</v>
      </c>
      <c r="AV19" s="93" t="b">
        <f>AJ19=E19</f>
        <v>1</v>
      </c>
      <c r="AW19" s="93" t="b">
        <f>AK19=F19</f>
        <v>1</v>
      </c>
      <c r="AX19" s="93" t="b">
        <f>AL19=G19</f>
        <v>1</v>
      </c>
      <c r="AY19" s="93" t="b">
        <f>AM19=H19</f>
        <v>1</v>
      </c>
      <c r="AZ19" s="93" t="b">
        <f>I19=AN19</f>
        <v>1</v>
      </c>
      <c r="BA19" s="93" t="b">
        <f>AO19=J19</f>
        <v>1</v>
      </c>
      <c r="BB19" s="93" t="b">
        <f>AP19=K19</f>
        <v>1</v>
      </c>
      <c r="BE19" s="255" t="s">
        <v>475</v>
      </c>
      <c r="BF19" s="255">
        <v>3943</v>
      </c>
      <c r="BG19" s="255" t="s">
        <v>374</v>
      </c>
      <c r="BH19" s="255" t="s">
        <v>752</v>
      </c>
      <c r="BI19" s="255" t="s">
        <v>374</v>
      </c>
      <c r="BJ19" s="255" t="s">
        <v>374</v>
      </c>
      <c r="BK19" s="255">
        <v>410</v>
      </c>
      <c r="BL19" s="255" t="s">
        <v>374</v>
      </c>
      <c r="BM19" s="258">
        <v>15.62</v>
      </c>
      <c r="BN19" s="255" t="s">
        <v>374</v>
      </c>
      <c r="BO19" s="255" t="s">
        <v>108</v>
      </c>
      <c r="BP19" s="255">
        <v>0.86</v>
      </c>
      <c r="BQ19" s="255" t="s">
        <v>374</v>
      </c>
      <c r="BR19" s="258">
        <v>2.16</v>
      </c>
      <c r="BT19" s="93" t="b">
        <f>BE19=AC19</f>
        <v>1</v>
      </c>
      <c r="BU19" s="93" t="b">
        <f>BF19=AD19</f>
        <v>1</v>
      </c>
      <c r="BV19" s="93" t="b">
        <f>BG19=AE19</f>
        <v>1</v>
      </c>
      <c r="BW19" s="93" t="b">
        <f>BH19=AF19</f>
        <v>1</v>
      </c>
      <c r="BX19" s="93" t="b">
        <f>BI19=AG19</f>
        <v>1</v>
      </c>
      <c r="BY19" s="93" t="b">
        <f>BJ19=AH19</f>
        <v>1</v>
      </c>
      <c r="BZ19" s="93" t="b">
        <f>BK19=AI19</f>
        <v>1</v>
      </c>
      <c r="CA19" s="93" t="b">
        <f>BL19=AJ19</f>
        <v>1</v>
      </c>
      <c r="CB19" s="93" t="b">
        <f>BM19=AK19</f>
        <v>1</v>
      </c>
      <c r="CC19" s="93" t="b">
        <f>BN19=AL19</f>
        <v>1</v>
      </c>
      <c r="CD19" s="93" t="b">
        <f>BO19=AM19</f>
        <v>1</v>
      </c>
      <c r="CE19" s="93" t="b">
        <f>BP19=AN19</f>
        <v>1</v>
      </c>
      <c r="CF19" s="93" t="b">
        <f>BQ19=AO19</f>
        <v>1</v>
      </c>
      <c r="CG19" s="93" t="b">
        <f>BR19=AP19</f>
        <v>1</v>
      </c>
    </row>
    <row r="20" spans="1:85">
      <c r="A20" t="s">
        <v>963</v>
      </c>
      <c r="B20">
        <v>2119</v>
      </c>
      <c r="C20" t="s">
        <v>374</v>
      </c>
      <c r="D20" t="s">
        <v>374</v>
      </c>
      <c r="E20" t="s">
        <v>375</v>
      </c>
      <c r="G20" t="s">
        <v>374</v>
      </c>
      <c r="H20" t="s">
        <v>108</v>
      </c>
      <c r="I20">
        <v>1</v>
      </c>
      <c r="J20" t="s">
        <v>375</v>
      </c>
      <c r="L20">
        <v>217</v>
      </c>
      <c r="M20" t="str">
        <f>VLOOKUP(N20,Y$2:Z$128,2,FALSE)</f>
        <v>Colville Primary School</v>
      </c>
      <c r="N20">
        <v>2119</v>
      </c>
      <c r="O20" t="str">
        <f>IF(D20="Yes","Day 11","")</f>
        <v>Day 11</v>
      </c>
      <c r="P20" t="str">
        <f>IF(E20="Yes","Day 11","")</f>
        <v/>
      </c>
      <c r="Q20" t="str">
        <f>IF(G20="Yes",H20,"")</f>
        <v>Day 11</v>
      </c>
      <c r="R20" t="str">
        <f>IF(J20="Yes","Day 11","")</f>
        <v/>
      </c>
      <c r="Y20">
        <v>3008</v>
      </c>
      <c r="Z20" t="s">
        <v>425</v>
      </c>
      <c r="AC20" t="s">
        <v>963</v>
      </c>
      <c r="AD20">
        <v>2119</v>
      </c>
      <c r="AE20" t="s">
        <v>374</v>
      </c>
      <c r="AF20" t="s">
        <v>737</v>
      </c>
      <c r="AG20" t="s">
        <v>374</v>
      </c>
      <c r="AH20" t="s">
        <v>374</v>
      </c>
      <c r="AI20">
        <v>217</v>
      </c>
      <c r="AJ20" t="s">
        <v>375</v>
      </c>
      <c r="AK20" s="256"/>
      <c r="AL20" t="s">
        <v>374</v>
      </c>
      <c r="AM20" t="s">
        <v>108</v>
      </c>
      <c r="AN20">
        <v>1</v>
      </c>
      <c r="AO20" t="s">
        <v>375</v>
      </c>
      <c r="AQ20" s="93" t="b">
        <f>AC20=A20</f>
        <v>1</v>
      </c>
      <c r="AR20" s="93" t="b">
        <f>AD20=B20</f>
        <v>1</v>
      </c>
      <c r="AS20" s="93" t="b">
        <f>AE20=C20</f>
        <v>1</v>
      </c>
      <c r="AT20" s="93" t="b">
        <f>AH20=D20</f>
        <v>1</v>
      </c>
      <c r="AU20" s="93" t="b">
        <f>AI20=L20</f>
        <v>1</v>
      </c>
      <c r="AV20" s="93" t="b">
        <f>AJ20=E20</f>
        <v>1</v>
      </c>
      <c r="AW20" s="93" t="b">
        <f>AK20=F20</f>
        <v>1</v>
      </c>
      <c r="AX20" s="93" t="b">
        <f>AL20=G20</f>
        <v>1</v>
      </c>
      <c r="AY20" s="93" t="b">
        <f>AM20=H20</f>
        <v>1</v>
      </c>
      <c r="AZ20" s="93" t="b">
        <f>I20=AN20</f>
        <v>1</v>
      </c>
      <c r="BA20" s="93" t="b">
        <f>AO20=J20</f>
        <v>1</v>
      </c>
      <c r="BB20" s="93" t="b">
        <f>AP20=K20</f>
        <v>1</v>
      </c>
      <c r="BE20" s="254" t="s">
        <v>963</v>
      </c>
      <c r="BF20" s="254">
        <v>2119</v>
      </c>
      <c r="BG20" s="254" t="s">
        <v>374</v>
      </c>
      <c r="BH20" s="254" t="s">
        <v>737</v>
      </c>
      <c r="BI20" s="254" t="s">
        <v>374</v>
      </c>
      <c r="BJ20" s="254" t="s">
        <v>374</v>
      </c>
      <c r="BK20" s="254">
        <v>217</v>
      </c>
      <c r="BL20" s="254" t="s">
        <v>375</v>
      </c>
      <c r="BM20" s="259"/>
      <c r="BN20" s="254" t="s">
        <v>374</v>
      </c>
      <c r="BO20" s="254" t="s">
        <v>108</v>
      </c>
      <c r="BP20" s="254">
        <v>1</v>
      </c>
      <c r="BQ20" s="254" t="s">
        <v>375</v>
      </c>
      <c r="BR20" s="259"/>
      <c r="BT20" s="93" t="b">
        <f>BE20=AC20</f>
        <v>1</v>
      </c>
      <c r="BU20" s="93" t="b">
        <f>BF20=AD20</f>
        <v>1</v>
      </c>
      <c r="BV20" s="93" t="b">
        <f>BG20=AE20</f>
        <v>1</v>
      </c>
      <c r="BW20" s="93" t="b">
        <f>BH20=AF20</f>
        <v>1</v>
      </c>
      <c r="BX20" s="93" t="b">
        <f>BI20=AG20</f>
        <v>1</v>
      </c>
      <c r="BY20" s="93" t="b">
        <f>BJ20=AH20</f>
        <v>1</v>
      </c>
      <c r="BZ20" s="93" t="b">
        <f>BK20=AI20</f>
        <v>1</v>
      </c>
      <c r="CA20" s="93" t="b">
        <f>BL20=AJ20</f>
        <v>1</v>
      </c>
      <c r="CB20" s="93" t="b">
        <f>BM20=AK20</f>
        <v>1</v>
      </c>
      <c r="CC20" s="93" t="b">
        <f>BN20=AL20</f>
        <v>1</v>
      </c>
      <c r="CD20" s="93" t="b">
        <f>BO20=AM20</f>
        <v>1</v>
      </c>
      <c r="CE20" s="93" t="b">
        <f>BP20=AN20</f>
        <v>1</v>
      </c>
      <c r="CF20" s="93" t="b">
        <f>BQ20=AO20</f>
        <v>1</v>
      </c>
      <c r="CG20" s="93" t="b">
        <f>BR20=AP20</f>
        <v>1</v>
      </c>
    </row>
    <row r="21" spans="1:85">
      <c r="A21" t="s">
        <v>174</v>
      </c>
      <c r="B21">
        <v>2028</v>
      </c>
      <c r="C21" t="s">
        <v>374</v>
      </c>
      <c r="D21" t="s">
        <v>374</v>
      </c>
      <c r="E21" t="s">
        <v>375</v>
      </c>
      <c r="G21" t="s">
        <v>374</v>
      </c>
      <c r="H21" t="s">
        <v>108</v>
      </c>
      <c r="I21">
        <v>0.5</v>
      </c>
      <c r="J21" t="s">
        <v>375</v>
      </c>
      <c r="L21">
        <v>383</v>
      </c>
      <c r="M21" t="str">
        <f>VLOOKUP(N21,Y$2:Z$128,2,FALSE)</f>
        <v>Melbourn Primary School</v>
      </c>
      <c r="N21">
        <v>2028</v>
      </c>
      <c r="O21" t="str">
        <f>IF(D21="Yes","Day 11","")</f>
        <v>Day 11</v>
      </c>
      <c r="P21" t="str">
        <f>IF(E21="Yes","Day 11","")</f>
        <v/>
      </c>
      <c r="Q21" t="str">
        <f>IF(G21="Yes",H21,"")</f>
        <v>Day 11</v>
      </c>
      <c r="R21" t="str">
        <f>IF(J21="Yes","Day 11","")</f>
        <v/>
      </c>
      <c r="Y21">
        <v>7026</v>
      </c>
      <c r="Z21" t="s">
        <v>427</v>
      </c>
      <c r="AC21" t="s">
        <v>174</v>
      </c>
      <c r="AD21">
        <v>2028</v>
      </c>
      <c r="AE21" t="s">
        <v>374</v>
      </c>
      <c r="AF21" t="s">
        <v>833</v>
      </c>
      <c r="AG21" t="s">
        <v>374</v>
      </c>
      <c r="AH21" t="s">
        <v>374</v>
      </c>
      <c r="AI21">
        <v>383</v>
      </c>
      <c r="AJ21" t="s">
        <v>375</v>
      </c>
      <c r="AK21" s="256"/>
      <c r="AL21" t="s">
        <v>374</v>
      </c>
      <c r="AM21" t="s">
        <v>108</v>
      </c>
      <c r="AN21">
        <v>0.5</v>
      </c>
      <c r="AO21" t="s">
        <v>375</v>
      </c>
      <c r="AQ21" s="93" t="b">
        <f>AC21=A21</f>
        <v>1</v>
      </c>
      <c r="AR21" s="93" t="b">
        <f>AD21=B21</f>
        <v>1</v>
      </c>
      <c r="AS21" s="93" t="b">
        <f>AE21=C21</f>
        <v>1</v>
      </c>
      <c r="AT21" s="93" t="b">
        <f>AH21=D21</f>
        <v>1</v>
      </c>
      <c r="AU21" s="93" t="b">
        <f>AI21=L21</f>
        <v>1</v>
      </c>
      <c r="AV21" s="93" t="b">
        <f>AJ21=E21</f>
        <v>1</v>
      </c>
      <c r="AW21" s="93" t="b">
        <f>AK21=F21</f>
        <v>1</v>
      </c>
      <c r="AX21" s="93" t="b">
        <f>AL21=G21</f>
        <v>1</v>
      </c>
      <c r="AY21" s="93" t="b">
        <f>AM21=H21</f>
        <v>1</v>
      </c>
      <c r="AZ21" s="93" t="b">
        <f>I21=AN21</f>
        <v>1</v>
      </c>
      <c r="BA21" s="93" t="b">
        <f>AO21=J21</f>
        <v>1</v>
      </c>
      <c r="BB21" s="93" t="b">
        <f>AP21=K21</f>
        <v>1</v>
      </c>
      <c r="BE21" s="255" t="s">
        <v>174</v>
      </c>
      <c r="BF21" s="255">
        <v>2028</v>
      </c>
      <c r="BG21" s="255" t="s">
        <v>374</v>
      </c>
      <c r="BH21" s="255" t="s">
        <v>833</v>
      </c>
      <c r="BI21" s="255" t="s">
        <v>374</v>
      </c>
      <c r="BJ21" s="255" t="s">
        <v>374</v>
      </c>
      <c r="BK21" s="255">
        <v>383</v>
      </c>
      <c r="BL21" s="255" t="s">
        <v>375</v>
      </c>
      <c r="BM21" s="258"/>
      <c r="BN21" s="255" t="s">
        <v>374</v>
      </c>
      <c r="BO21" s="255" t="s">
        <v>108</v>
      </c>
      <c r="BP21" s="255">
        <v>0.5</v>
      </c>
      <c r="BQ21" s="255" t="s">
        <v>375</v>
      </c>
      <c r="BR21" s="258"/>
      <c r="BT21" s="93" t="b">
        <f>BE21=AC21</f>
        <v>1</v>
      </c>
      <c r="BU21" s="93" t="b">
        <f>BF21=AD21</f>
        <v>1</v>
      </c>
      <c r="BV21" s="93" t="b">
        <f>BG21=AE21</f>
        <v>1</v>
      </c>
      <c r="BW21" s="93" t="b">
        <f>BH21=AF21</f>
        <v>1</v>
      </c>
      <c r="BX21" s="93" t="b">
        <f>BI21=AG21</f>
        <v>1</v>
      </c>
      <c r="BY21" s="93" t="b">
        <f>BJ21=AH21</f>
        <v>1</v>
      </c>
      <c r="BZ21" s="93" t="b">
        <f>BK21=AI21</f>
        <v>1</v>
      </c>
      <c r="CA21" s="93" t="b">
        <f>BL21=AJ21</f>
        <v>1</v>
      </c>
      <c r="CB21" s="93" t="b">
        <f>BM21=AK21</f>
        <v>1</v>
      </c>
      <c r="CC21" s="93" t="b">
        <f>BN21=AL21</f>
        <v>1</v>
      </c>
      <c r="CD21" s="93" t="b">
        <f>BO21=AM21</f>
        <v>1</v>
      </c>
      <c r="CE21" s="93" t="b">
        <f>BP21=AN21</f>
        <v>1</v>
      </c>
      <c r="CF21" s="93" t="b">
        <f>BQ21=AO21</f>
        <v>1</v>
      </c>
      <c r="CG21" s="93" t="b">
        <f>BR21=AP21</f>
        <v>1</v>
      </c>
    </row>
    <row r="22" spans="1:85">
      <c r="A22" t="s">
        <v>433</v>
      </c>
      <c r="B22">
        <v>2329</v>
      </c>
      <c r="C22" t="s">
        <v>374</v>
      </c>
      <c r="D22" t="s">
        <v>374</v>
      </c>
      <c r="E22" t="s">
        <v>375</v>
      </c>
      <c r="G22" t="s">
        <v>374</v>
      </c>
      <c r="H22" t="s">
        <v>111</v>
      </c>
      <c r="I22">
        <v>0.81</v>
      </c>
      <c r="J22" t="s">
        <v>375</v>
      </c>
      <c r="L22">
        <v>142</v>
      </c>
      <c r="M22" t="str">
        <f>VLOOKUP(N22,Y$2:Z$128,2,FALSE)</f>
        <v>Spring Meadow Infant School</v>
      </c>
      <c r="N22">
        <v>2329</v>
      </c>
      <c r="O22" t="str">
        <f>IF(D22="Yes","Day 11","")</f>
        <v>Day 11</v>
      </c>
      <c r="P22" t="str">
        <f>IF(E22="Yes","Day 11","")</f>
        <v/>
      </c>
      <c r="Q22" t="str">
        <f>IF(G22="Yes",H22,"")</f>
        <v>Day 1</v>
      </c>
      <c r="R22" t="str">
        <f>IF(J22="Yes","Day 11","")</f>
        <v/>
      </c>
      <c r="Y22">
        <v>3050</v>
      </c>
      <c r="Z22" t="s">
        <v>429</v>
      </c>
      <c r="AC22" t="s">
        <v>433</v>
      </c>
      <c r="AD22">
        <v>2329</v>
      </c>
      <c r="AE22" t="s">
        <v>374</v>
      </c>
      <c r="AF22" t="s">
        <v>724</v>
      </c>
      <c r="AG22" t="s">
        <v>374</v>
      </c>
      <c r="AH22" t="s">
        <v>374</v>
      </c>
      <c r="AI22">
        <v>142</v>
      </c>
      <c r="AJ22" t="s">
        <v>375</v>
      </c>
      <c r="AK22" s="256"/>
      <c r="AL22" t="s">
        <v>374</v>
      </c>
      <c r="AM22" t="s">
        <v>111</v>
      </c>
      <c r="AN22">
        <v>0.81</v>
      </c>
      <c r="AO22" t="s">
        <v>375</v>
      </c>
      <c r="AQ22" s="93" t="b">
        <f>AC22=A22</f>
        <v>1</v>
      </c>
      <c r="AR22" s="93" t="b">
        <f>AD22=B22</f>
        <v>1</v>
      </c>
      <c r="AS22" s="93" t="b">
        <f>AE22=C22</f>
        <v>1</v>
      </c>
      <c r="AT22" s="93" t="b">
        <f>AH22=D22</f>
        <v>1</v>
      </c>
      <c r="AU22" s="93" t="b">
        <f>AI22=L22</f>
        <v>1</v>
      </c>
      <c r="AV22" s="93" t="b">
        <f>AJ22=E22</f>
        <v>1</v>
      </c>
      <c r="AW22" s="93" t="b">
        <f>AK22=F22</f>
        <v>1</v>
      </c>
      <c r="AX22" s="93" t="b">
        <f>AL22=G22</f>
        <v>1</v>
      </c>
      <c r="AY22" s="93" t="b">
        <f>AM22=H22</f>
        <v>1</v>
      </c>
      <c r="AZ22" s="93" t="b">
        <f>I22=AN22</f>
        <v>1</v>
      </c>
      <c r="BA22" s="93" t="b">
        <f>AO22=J22</f>
        <v>1</v>
      </c>
      <c r="BB22" s="93" t="b">
        <f>AP22=K22</f>
        <v>1</v>
      </c>
      <c r="BE22" s="254" t="s">
        <v>433</v>
      </c>
      <c r="BF22" s="254">
        <v>2329</v>
      </c>
      <c r="BG22" s="254" t="s">
        <v>374</v>
      </c>
      <c r="BH22" s="254" t="s">
        <v>724</v>
      </c>
      <c r="BI22" s="254" t="s">
        <v>374</v>
      </c>
      <c r="BJ22" s="254" t="s">
        <v>374</v>
      </c>
      <c r="BK22" s="254">
        <v>142</v>
      </c>
      <c r="BL22" s="254" t="s">
        <v>375</v>
      </c>
      <c r="BM22" s="259"/>
      <c r="BN22" s="254" t="s">
        <v>374</v>
      </c>
      <c r="BO22" s="254" t="s">
        <v>111</v>
      </c>
      <c r="BP22" s="254">
        <v>0.81</v>
      </c>
      <c r="BQ22" s="254" t="s">
        <v>375</v>
      </c>
      <c r="BR22" s="259"/>
      <c r="BT22" s="93" t="b">
        <f>BE22=AC22</f>
        <v>1</v>
      </c>
      <c r="BU22" s="93" t="b">
        <f>BF22=AD22</f>
        <v>1</v>
      </c>
      <c r="BV22" s="93" t="b">
        <f>BG22=AE22</f>
        <v>1</v>
      </c>
      <c r="BW22" s="93" t="b">
        <f>BH22=AF22</f>
        <v>1</v>
      </c>
      <c r="BX22" s="93" t="b">
        <f>BI22=AG22</f>
        <v>1</v>
      </c>
      <c r="BY22" s="93" t="b">
        <f>BJ22=AH22</f>
        <v>1</v>
      </c>
      <c r="BZ22" s="93" t="b">
        <f>BK22=AI22</f>
        <v>1</v>
      </c>
      <c r="CA22" s="93" t="b">
        <f>BL22=AJ22</f>
        <v>1</v>
      </c>
      <c r="CB22" s="93" t="b">
        <f>BM22=AK22</f>
        <v>1</v>
      </c>
      <c r="CC22" s="93" t="b">
        <f>BN22=AL22</f>
        <v>1</v>
      </c>
      <c r="CD22" s="93" t="b">
        <f>BO22=AM22</f>
        <v>1</v>
      </c>
      <c r="CE22" s="93" t="b">
        <f>BP22=AN22</f>
        <v>1</v>
      </c>
      <c r="CF22" s="93" t="b">
        <f>BQ22=AO22</f>
        <v>1</v>
      </c>
      <c r="CG22" s="93" t="b">
        <f>BR22=AP22</f>
        <v>1</v>
      </c>
    </row>
    <row r="23" spans="1:85">
      <c r="A23" t="s">
        <v>964</v>
      </c>
      <c r="B23">
        <v>3054</v>
      </c>
      <c r="C23" t="s">
        <v>374</v>
      </c>
      <c r="D23" t="s">
        <v>374</v>
      </c>
      <c r="E23" t="s">
        <v>374</v>
      </c>
      <c r="F23">
        <v>5.31</v>
      </c>
      <c r="G23" t="s">
        <v>374</v>
      </c>
      <c r="H23" t="s">
        <v>108</v>
      </c>
      <c r="I23">
        <v>0.21</v>
      </c>
      <c r="J23" t="s">
        <v>374</v>
      </c>
      <c r="K23">
        <v>1.79</v>
      </c>
      <c r="L23">
        <v>103</v>
      </c>
      <c r="M23" t="str">
        <f>VLOOKUP(N23,Y$2:Z$128,2,FALSE)</f>
        <v>Wilburton CofE Primary School</v>
      </c>
      <c r="N23">
        <v>3054</v>
      </c>
      <c r="O23" t="str">
        <f>IF(D23="Yes","Day 11","")</f>
        <v>Day 11</v>
      </c>
      <c r="P23" t="str">
        <f>IF(E23="Yes","Day 11","")</f>
        <v>Day 11</v>
      </c>
      <c r="Q23" t="str">
        <f>IF(G23="Yes",H23,"")</f>
        <v>Day 11</v>
      </c>
      <c r="R23" t="str">
        <f>IF(J23="Yes","Day 11","")</f>
        <v>Day 11</v>
      </c>
      <c r="Y23">
        <v>3009</v>
      </c>
      <c r="Z23" t="s">
        <v>432</v>
      </c>
      <c r="AC23" t="s">
        <v>964</v>
      </c>
      <c r="AD23">
        <v>3054</v>
      </c>
      <c r="AE23" t="s">
        <v>374</v>
      </c>
      <c r="AF23" t="s">
        <v>798</v>
      </c>
      <c r="AG23" t="s">
        <v>374</v>
      </c>
      <c r="AH23" t="s">
        <v>374</v>
      </c>
      <c r="AI23">
        <v>103</v>
      </c>
      <c r="AJ23" t="s">
        <v>374</v>
      </c>
      <c r="AK23">
        <v>5.31</v>
      </c>
      <c r="AL23" t="s">
        <v>374</v>
      </c>
      <c r="AM23" t="s">
        <v>108</v>
      </c>
      <c r="AN23">
        <v>0.21</v>
      </c>
      <c r="AO23" t="s">
        <v>374</v>
      </c>
      <c r="AP23">
        <v>1.79</v>
      </c>
      <c r="AQ23" s="93" t="b">
        <f>AC23=A23</f>
        <v>1</v>
      </c>
      <c r="AR23" s="93" t="b">
        <f>AD23=B23</f>
        <v>1</v>
      </c>
      <c r="AS23" s="93" t="b">
        <f>AE23=C23</f>
        <v>1</v>
      </c>
      <c r="AT23" s="93" t="b">
        <f>AH23=D23</f>
        <v>1</v>
      </c>
      <c r="AU23" s="93" t="b">
        <f>AI23=L23</f>
        <v>1</v>
      </c>
      <c r="AV23" s="93" t="b">
        <f>AJ23=E23</f>
        <v>1</v>
      </c>
      <c r="AW23" s="93" t="b">
        <f>AK23=F23</f>
        <v>1</v>
      </c>
      <c r="AX23" s="93" t="b">
        <f>AL23=G23</f>
        <v>1</v>
      </c>
      <c r="AY23" s="93" t="b">
        <f>AM23=H23</f>
        <v>1</v>
      </c>
      <c r="AZ23" s="93" t="b">
        <f>I23=AN23</f>
        <v>1</v>
      </c>
      <c r="BA23" s="93" t="b">
        <f>AO23=J23</f>
        <v>1</v>
      </c>
      <c r="BB23" s="93" t="b">
        <f>AP23=K23</f>
        <v>1</v>
      </c>
      <c r="BE23" s="255" t="s">
        <v>964</v>
      </c>
      <c r="BF23" s="255">
        <v>3054</v>
      </c>
      <c r="BG23" s="255" t="s">
        <v>374</v>
      </c>
      <c r="BH23" s="255" t="s">
        <v>798</v>
      </c>
      <c r="BI23" s="255" t="s">
        <v>374</v>
      </c>
      <c r="BJ23" s="255" t="s">
        <v>374</v>
      </c>
      <c r="BK23" s="255">
        <v>103</v>
      </c>
      <c r="BL23" s="255" t="s">
        <v>374</v>
      </c>
      <c r="BM23" s="258">
        <v>5.31</v>
      </c>
      <c r="BN23" s="255" t="s">
        <v>374</v>
      </c>
      <c r="BO23" s="255" t="s">
        <v>108</v>
      </c>
      <c r="BP23" s="255">
        <v>0.21</v>
      </c>
      <c r="BQ23" s="255" t="s">
        <v>374</v>
      </c>
      <c r="BR23" s="258">
        <v>1.79</v>
      </c>
      <c r="BT23" s="93" t="b">
        <f>BE23=AC23</f>
        <v>1</v>
      </c>
      <c r="BU23" s="93" t="b">
        <f>BF23=AD23</f>
        <v>1</v>
      </c>
      <c r="BV23" s="93" t="b">
        <f>BG23=AE23</f>
        <v>1</v>
      </c>
      <c r="BW23" s="93" t="b">
        <f>BH23=AF23</f>
        <v>1</v>
      </c>
      <c r="BX23" s="93" t="b">
        <f>BI23=AG23</f>
        <v>1</v>
      </c>
      <c r="BY23" s="93" t="b">
        <f>BJ23=AH23</f>
        <v>1</v>
      </c>
      <c r="BZ23" s="93" t="b">
        <f>BK23=AI23</f>
        <v>1</v>
      </c>
      <c r="CA23" s="93" t="b">
        <f>BL23=AJ23</f>
        <v>1</v>
      </c>
      <c r="CB23" s="93" t="b">
        <f>BM23=AK23</f>
        <v>1</v>
      </c>
      <c r="CC23" s="93" t="b">
        <f>BN23=AL23</f>
        <v>1</v>
      </c>
      <c r="CD23" s="93" t="b">
        <f>BO23=AM23</f>
        <v>1</v>
      </c>
      <c r="CE23" s="93" t="b">
        <f>BP23=AN23</f>
        <v>1</v>
      </c>
      <c r="CF23" s="93" t="b">
        <f>BQ23=AO23</f>
        <v>1</v>
      </c>
      <c r="CG23" s="93" t="b">
        <f>BR23=AP23</f>
        <v>1</v>
      </c>
    </row>
    <row r="24" spans="1:85">
      <c r="A24" t="s">
        <v>965</v>
      </c>
      <c r="B24">
        <v>3358</v>
      </c>
      <c r="C24" t="s">
        <v>374</v>
      </c>
      <c r="D24" t="s">
        <v>374</v>
      </c>
      <c r="E24" t="s">
        <v>375</v>
      </c>
      <c r="G24" t="s">
        <v>375</v>
      </c>
      <c r="I24" s="99"/>
      <c r="J24" t="s">
        <v>375</v>
      </c>
      <c r="L24">
        <v>236</v>
      </c>
      <c r="M24" t="str">
        <f>VLOOKUP(N24,Y$2:Z$128,2,FALSE)</f>
        <v>St Philip's CofE Aided Primary School</v>
      </c>
      <c r="N24">
        <v>3358</v>
      </c>
      <c r="O24" t="str">
        <f>IF(D24="Yes","Day 11","")</f>
        <v>Day 11</v>
      </c>
      <c r="P24" t="str">
        <f>IF(E24="Yes","Day 11","")</f>
        <v/>
      </c>
      <c r="Q24" t="str">
        <f>IF(G24="Yes",H24,"")</f>
        <v/>
      </c>
      <c r="R24" t="str">
        <f>IF(J24="Yes","Day 11","")</f>
        <v/>
      </c>
      <c r="Y24">
        <v>2091</v>
      </c>
      <c r="Z24" t="s">
        <v>435</v>
      </c>
      <c r="AC24" t="s">
        <v>965</v>
      </c>
      <c r="AD24">
        <v>3358</v>
      </c>
      <c r="AE24" t="s">
        <v>374</v>
      </c>
      <c r="AF24" t="s">
        <v>796</v>
      </c>
      <c r="AG24" t="s">
        <v>374</v>
      </c>
      <c r="AH24" t="s">
        <v>374</v>
      </c>
      <c r="AI24">
        <v>236</v>
      </c>
      <c r="AJ24" t="s">
        <v>375</v>
      </c>
      <c r="AK24" s="256"/>
      <c r="AL24" t="s">
        <v>375</v>
      </c>
      <c r="AO24" t="s">
        <v>375</v>
      </c>
      <c r="AQ24" s="93" t="b">
        <f>AC24=A24</f>
        <v>1</v>
      </c>
      <c r="AR24" s="93" t="b">
        <f>AD24=B24</f>
        <v>1</v>
      </c>
      <c r="AS24" s="93" t="b">
        <f>AE24=C24</f>
        <v>1</v>
      </c>
      <c r="AT24" s="93" t="b">
        <f>AH24=D24</f>
        <v>1</v>
      </c>
      <c r="AU24" s="93" t="b">
        <f>AI24=L24</f>
        <v>1</v>
      </c>
      <c r="AV24" s="93" t="b">
        <f>AJ24=E24</f>
        <v>1</v>
      </c>
      <c r="AW24" s="93" t="b">
        <f>AK24=F24</f>
        <v>1</v>
      </c>
      <c r="AX24" s="93" t="b">
        <f>AL24=G24</f>
        <v>1</v>
      </c>
      <c r="AY24" s="93" t="b">
        <f>AM24=H24</f>
        <v>1</v>
      </c>
      <c r="AZ24" s="93" t="b">
        <f>I24=AN24</f>
        <v>1</v>
      </c>
      <c r="BA24" s="93" t="b">
        <f>AO24=J24</f>
        <v>1</v>
      </c>
      <c r="BB24" s="93" t="b">
        <f>AP24=K24</f>
        <v>1</v>
      </c>
      <c r="BE24" s="254" t="s">
        <v>965</v>
      </c>
      <c r="BF24" s="254">
        <v>3358</v>
      </c>
      <c r="BG24" s="254" t="s">
        <v>374</v>
      </c>
      <c r="BH24" s="254" t="s">
        <v>796</v>
      </c>
      <c r="BI24" s="254" t="s">
        <v>374</v>
      </c>
      <c r="BJ24" s="254" t="s">
        <v>374</v>
      </c>
      <c r="BK24" s="254">
        <v>236</v>
      </c>
      <c r="BL24" s="254" t="s">
        <v>375</v>
      </c>
      <c r="BM24" s="259"/>
      <c r="BN24" s="254" t="s">
        <v>375</v>
      </c>
      <c r="BO24" s="254"/>
      <c r="BP24" s="254"/>
      <c r="BQ24" s="254" t="s">
        <v>375</v>
      </c>
      <c r="BR24" s="259"/>
      <c r="BT24" s="93" t="b">
        <f>BE24=AC24</f>
        <v>1</v>
      </c>
      <c r="BU24" s="93" t="b">
        <f>BF24=AD24</f>
        <v>1</v>
      </c>
      <c r="BV24" s="93" t="b">
        <f>BG24=AE24</f>
        <v>1</v>
      </c>
      <c r="BW24" s="93" t="b">
        <f>BH24=AF24</f>
        <v>1</v>
      </c>
      <c r="BX24" s="93" t="b">
        <f>BI24=AG24</f>
        <v>1</v>
      </c>
      <c r="BY24" s="93" t="b">
        <f>BJ24=AH24</f>
        <v>1</v>
      </c>
      <c r="BZ24" s="93" t="b">
        <f>BK24=AI24</f>
        <v>1</v>
      </c>
      <c r="CA24" s="93" t="b">
        <f>BL24=AJ24</f>
        <v>1</v>
      </c>
      <c r="CB24" s="93" t="b">
        <f>BM24=AK24</f>
        <v>1</v>
      </c>
      <c r="CC24" s="93" t="b">
        <f>BN24=AL24</f>
        <v>1</v>
      </c>
      <c r="CD24" s="93" t="b">
        <f>BO24=AM24</f>
        <v>1</v>
      </c>
      <c r="CE24" s="93" t="b">
        <f>BP24=AN24</f>
        <v>1</v>
      </c>
      <c r="CF24" s="93" t="b">
        <f>BQ24=AO24</f>
        <v>1</v>
      </c>
      <c r="CG24" s="93" t="b">
        <f>BR24=AP24</f>
        <v>1</v>
      </c>
    </row>
    <row r="25" spans="1:85">
      <c r="A25" t="s">
        <v>966</v>
      </c>
      <c r="B25">
        <v>3065</v>
      </c>
      <c r="C25" t="s">
        <v>375</v>
      </c>
      <c r="L25" s="256"/>
      <c r="M25" t="str">
        <f>VLOOKUP(N25,Y$2:Z$128,2,FALSE)</f>
        <v>Folksworth CofE Primary School</v>
      </c>
      <c r="N25">
        <v>3065</v>
      </c>
      <c r="O25" t="str">
        <f>IF(D25="Yes","Day 11","")</f>
        <v/>
      </c>
      <c r="P25" t="str">
        <f>IF(E25="Yes","Day 11","")</f>
        <v/>
      </c>
      <c r="Q25" t="str">
        <f>IF(G25="Yes",H25,"")</f>
        <v/>
      </c>
      <c r="R25" t="str">
        <f>IF(J25="Yes","Day 11","")</f>
        <v/>
      </c>
      <c r="Y25">
        <v>2065</v>
      </c>
      <c r="Z25" t="s">
        <v>132</v>
      </c>
      <c r="AC25" t="s">
        <v>966</v>
      </c>
      <c r="AD25">
        <v>3065</v>
      </c>
      <c r="AE25" t="s">
        <v>375</v>
      </c>
      <c r="AK25" s="256"/>
      <c r="AQ25" s="93" t="b">
        <f>AC25=A25</f>
        <v>1</v>
      </c>
      <c r="AR25" s="93" t="b">
        <f>AD25=B25</f>
        <v>1</v>
      </c>
      <c r="AS25" s="93" t="b">
        <f>AE25=C25</f>
        <v>1</v>
      </c>
      <c r="AT25" s="93" t="b">
        <f>AH25=D25</f>
        <v>1</v>
      </c>
      <c r="AU25" s="93" t="b">
        <f>AI25=L25</f>
        <v>1</v>
      </c>
      <c r="AV25" s="93" t="b">
        <f>AJ25=E25</f>
        <v>1</v>
      </c>
      <c r="AW25" s="93" t="b">
        <f>AK25=F25</f>
        <v>1</v>
      </c>
      <c r="AX25" s="93" t="b">
        <f>AL25=G25</f>
        <v>1</v>
      </c>
      <c r="AY25" s="93" t="b">
        <f>AM25=H25</f>
        <v>1</v>
      </c>
      <c r="AZ25" s="93" t="b">
        <f>I25=AN25</f>
        <v>1</v>
      </c>
      <c r="BA25" s="93" t="b">
        <f>AO25=J25</f>
        <v>1</v>
      </c>
      <c r="BB25" s="93" t="b">
        <f>AP25=K25</f>
        <v>1</v>
      </c>
      <c r="BE25" s="255" t="s">
        <v>966</v>
      </c>
      <c r="BF25" s="255">
        <v>3065</v>
      </c>
      <c r="BG25" s="255" t="s">
        <v>375</v>
      </c>
      <c r="BH25" s="255"/>
      <c r="BI25" s="255"/>
      <c r="BJ25" s="255"/>
      <c r="BK25" s="255"/>
      <c r="BL25" s="255"/>
      <c r="BM25" s="258"/>
      <c r="BN25" s="255"/>
      <c r="BO25" s="255"/>
      <c r="BP25" s="255"/>
      <c r="BQ25" s="255"/>
      <c r="BR25" s="258"/>
      <c r="BT25" s="93" t="b">
        <f>BE25=AC25</f>
        <v>1</v>
      </c>
      <c r="BU25" s="93" t="b">
        <f>BF25=AD25</f>
        <v>1</v>
      </c>
      <c r="BV25" s="93" t="b">
        <f>BG25=AE25</f>
        <v>1</v>
      </c>
      <c r="BW25" s="93" t="b">
        <f>BH25=AF25</f>
        <v>1</v>
      </c>
      <c r="BX25" s="93" t="b">
        <f>BI25=AG25</f>
        <v>1</v>
      </c>
      <c r="BY25" s="93" t="b">
        <f>BJ25=AH25</f>
        <v>1</v>
      </c>
      <c r="BZ25" s="93" t="b">
        <f>BK25=AI25</f>
        <v>1</v>
      </c>
      <c r="CA25" s="93" t="b">
        <f>BL25=AJ25</f>
        <v>1</v>
      </c>
      <c r="CB25" s="93" t="b">
        <f>BM25=AK25</f>
        <v>1</v>
      </c>
      <c r="CC25" s="93" t="b">
        <f>BN25=AL25</f>
        <v>1</v>
      </c>
      <c r="CD25" s="93" t="b">
        <f>BO25=AM25</f>
        <v>1</v>
      </c>
      <c r="CE25" s="93" t="b">
        <f>BP25=AN25</f>
        <v>1</v>
      </c>
      <c r="CF25" s="93" t="b">
        <f>BQ25=AO25</f>
        <v>1</v>
      </c>
      <c r="CG25" s="93" t="b">
        <f>BR25=AP25</f>
        <v>1</v>
      </c>
    </row>
    <row r="26" spans="1:85">
      <c r="A26" t="s">
        <v>967</v>
      </c>
      <c r="B26">
        <v>3058</v>
      </c>
      <c r="C26" t="s">
        <v>374</v>
      </c>
      <c r="D26" t="s">
        <v>374</v>
      </c>
      <c r="E26" t="s">
        <v>374</v>
      </c>
      <c r="F26">
        <v>20.6</v>
      </c>
      <c r="G26" t="s">
        <v>374</v>
      </c>
      <c r="H26" t="s">
        <v>108</v>
      </c>
      <c r="I26">
        <v>1</v>
      </c>
      <c r="J26" t="s">
        <v>374</v>
      </c>
      <c r="K26">
        <v>8.99</v>
      </c>
      <c r="L26">
        <v>317</v>
      </c>
      <c r="M26" t="str">
        <f>VLOOKUP(N26,Y$2:Z$128,2,FALSE)</f>
        <v>The Rackham Church of England Primary School</v>
      </c>
      <c r="N26">
        <v>3058</v>
      </c>
      <c r="O26" t="str">
        <f>IF(D26="Yes","Day 11","")</f>
        <v>Day 11</v>
      </c>
      <c r="P26" t="str">
        <f>IF(E26="Yes","Day 11","")</f>
        <v>Day 11</v>
      </c>
      <c r="Q26" t="str">
        <f>IF(G26="Yes",H26,"")</f>
        <v>Day 11</v>
      </c>
      <c r="R26" t="str">
        <f>IF(J26="Yes","Day 11","")</f>
        <v>Day 11</v>
      </c>
      <c r="Y26">
        <v>1006</v>
      </c>
      <c r="Z26" t="s">
        <v>133</v>
      </c>
      <c r="AC26" t="s">
        <v>967</v>
      </c>
      <c r="AD26">
        <v>3058</v>
      </c>
      <c r="AE26" t="s">
        <v>374</v>
      </c>
      <c r="AF26" t="s">
        <v>850</v>
      </c>
      <c r="AG26" t="s">
        <v>374</v>
      </c>
      <c r="AH26" t="s">
        <v>374</v>
      </c>
      <c r="AI26">
        <v>317</v>
      </c>
      <c r="AJ26" t="s">
        <v>374</v>
      </c>
      <c r="AK26">
        <v>20.6</v>
      </c>
      <c r="AL26" t="s">
        <v>374</v>
      </c>
      <c r="AM26" t="s">
        <v>108</v>
      </c>
      <c r="AN26">
        <v>1</v>
      </c>
      <c r="AO26" t="s">
        <v>374</v>
      </c>
      <c r="AP26">
        <v>8.99</v>
      </c>
      <c r="AQ26" s="93" t="b">
        <f>AC26=A26</f>
        <v>1</v>
      </c>
      <c r="AR26" s="93" t="b">
        <f>AD26=B26</f>
        <v>1</v>
      </c>
      <c r="AS26" s="93" t="b">
        <f>AE26=C26</f>
        <v>1</v>
      </c>
      <c r="AT26" s="93" t="b">
        <f>AH26=D26</f>
        <v>1</v>
      </c>
      <c r="AU26" s="93" t="b">
        <f>AI26=L26</f>
        <v>1</v>
      </c>
      <c r="AV26" s="93" t="b">
        <f>AJ26=E26</f>
        <v>1</v>
      </c>
      <c r="AW26" s="93" t="b">
        <f>AK26=F26</f>
        <v>1</v>
      </c>
      <c r="AX26" s="93" t="b">
        <f>AL26=G26</f>
        <v>1</v>
      </c>
      <c r="AY26" s="93" t="b">
        <f>AM26=H26</f>
        <v>1</v>
      </c>
      <c r="AZ26" s="93" t="b">
        <f>I26=AN26</f>
        <v>1</v>
      </c>
      <c r="BA26" s="93" t="b">
        <f>AO26=J26</f>
        <v>1</v>
      </c>
      <c r="BB26" s="93" t="b">
        <f>AP26=K26</f>
        <v>1</v>
      </c>
      <c r="BE26" s="254" t="s">
        <v>967</v>
      </c>
      <c r="BF26" s="254">
        <v>3058</v>
      </c>
      <c r="BG26" s="254" t="s">
        <v>374</v>
      </c>
      <c r="BH26" s="254" t="s">
        <v>850</v>
      </c>
      <c r="BI26" s="254" t="s">
        <v>374</v>
      </c>
      <c r="BJ26" s="254" t="s">
        <v>374</v>
      </c>
      <c r="BK26" s="254">
        <v>317</v>
      </c>
      <c r="BL26" s="254" t="s">
        <v>374</v>
      </c>
      <c r="BM26" s="259">
        <v>20.6</v>
      </c>
      <c r="BN26" s="254" t="s">
        <v>374</v>
      </c>
      <c r="BO26" s="254" t="s">
        <v>108</v>
      </c>
      <c r="BP26" s="254">
        <v>1</v>
      </c>
      <c r="BQ26" s="254" t="s">
        <v>374</v>
      </c>
      <c r="BR26" s="259">
        <v>8.99</v>
      </c>
      <c r="BT26" s="93" t="b">
        <f>BE26=AC26</f>
        <v>1</v>
      </c>
      <c r="BU26" s="93" t="b">
        <f>BF26=AD26</f>
        <v>1</v>
      </c>
      <c r="BV26" s="93" t="b">
        <f>BG26=AE26</f>
        <v>1</v>
      </c>
      <c r="BW26" s="93" t="b">
        <f>BH26=AF26</f>
        <v>1</v>
      </c>
      <c r="BX26" s="93" t="b">
        <f>BI26=AG26</f>
        <v>1</v>
      </c>
      <c r="BY26" s="93" t="b">
        <f>BJ26=AH26</f>
        <v>1</v>
      </c>
      <c r="BZ26" s="93" t="b">
        <f>BK26=AI26</f>
        <v>1</v>
      </c>
      <c r="CA26" s="93" t="b">
        <f>BL26=AJ26</f>
        <v>1</v>
      </c>
      <c r="CB26" s="93" t="b">
        <f>BM26=AK26</f>
        <v>1</v>
      </c>
      <c r="CC26" s="93" t="b">
        <f>BN26=AL26</f>
        <v>1</v>
      </c>
      <c r="CD26" s="93" t="b">
        <f>BO26=AM26</f>
        <v>1</v>
      </c>
      <c r="CE26" s="93" t="b">
        <f>BP26=AN26</f>
        <v>1</v>
      </c>
      <c r="CF26" s="93" t="b">
        <f>BQ26=AO26</f>
        <v>1</v>
      </c>
      <c r="CG26" s="93" t="b">
        <f>BR26=AP26</f>
        <v>1</v>
      </c>
    </row>
    <row r="27" spans="1:85">
      <c r="A27" t="s">
        <v>169</v>
      </c>
      <c r="B27">
        <v>2066</v>
      </c>
      <c r="C27" t="s">
        <v>374</v>
      </c>
      <c r="D27" t="s">
        <v>374</v>
      </c>
      <c r="E27" t="s">
        <v>374</v>
      </c>
      <c r="F27">
        <v>8.77</v>
      </c>
      <c r="G27" t="s">
        <v>374</v>
      </c>
      <c r="H27" t="s">
        <v>111</v>
      </c>
      <c r="I27">
        <v>0.27</v>
      </c>
      <c r="J27" t="s">
        <v>374</v>
      </c>
      <c r="K27">
        <v>3.53</v>
      </c>
      <c r="L27">
        <v>207</v>
      </c>
      <c r="M27" t="str">
        <f>VLOOKUP(N27,Y$2:Z$128,2,FALSE)</f>
        <v>Lionel Walden Primary School</v>
      </c>
      <c r="N27">
        <v>2066</v>
      </c>
      <c r="O27" t="str">
        <f>IF(D27="Yes","Day 11","")</f>
        <v>Day 11</v>
      </c>
      <c r="P27" t="str">
        <f>IF(E27="Yes","Day 11","")</f>
        <v>Day 11</v>
      </c>
      <c r="Q27" t="str">
        <f>IF(G27="Yes",H27,"")</f>
        <v>Day 1</v>
      </c>
      <c r="R27" t="str">
        <f>IF(J27="Yes","Day 11","")</f>
        <v>Day 11</v>
      </c>
      <c r="Y27">
        <v>2119</v>
      </c>
      <c r="Z27" t="s">
        <v>134</v>
      </c>
      <c r="AC27" t="s">
        <v>169</v>
      </c>
      <c r="AD27">
        <v>2066</v>
      </c>
      <c r="AE27" t="s">
        <v>374</v>
      </c>
      <c r="AF27" t="s">
        <v>771</v>
      </c>
      <c r="AG27" t="s">
        <v>374</v>
      </c>
      <c r="AH27" t="s">
        <v>374</v>
      </c>
      <c r="AI27">
        <v>207</v>
      </c>
      <c r="AJ27" t="s">
        <v>374</v>
      </c>
      <c r="AK27">
        <v>8.77</v>
      </c>
      <c r="AL27" t="s">
        <v>374</v>
      </c>
      <c r="AM27" t="s">
        <v>111</v>
      </c>
      <c r="AN27">
        <v>0.27</v>
      </c>
      <c r="AO27" t="s">
        <v>374</v>
      </c>
      <c r="AP27">
        <v>3.53</v>
      </c>
      <c r="AQ27" s="93" t="b">
        <f>AC27=A27</f>
        <v>1</v>
      </c>
      <c r="AR27" s="93" t="b">
        <f>AD27=B27</f>
        <v>1</v>
      </c>
      <c r="AS27" s="93" t="b">
        <f>AE27=C27</f>
        <v>1</v>
      </c>
      <c r="AT27" s="93" t="b">
        <f>AH27=D27</f>
        <v>1</v>
      </c>
      <c r="AU27" s="93" t="b">
        <f>AI27=L27</f>
        <v>1</v>
      </c>
      <c r="AV27" s="93" t="b">
        <f>AJ27=E27</f>
        <v>1</v>
      </c>
      <c r="AW27" s="93" t="b">
        <f>AK27=F27</f>
        <v>1</v>
      </c>
      <c r="AX27" s="93" t="b">
        <f>AL27=G27</f>
        <v>1</v>
      </c>
      <c r="AY27" s="93" t="b">
        <f>AM27=H27</f>
        <v>1</v>
      </c>
      <c r="AZ27" s="93" t="b">
        <f>I27=AN27</f>
        <v>1</v>
      </c>
      <c r="BA27" s="93" t="b">
        <f>AO27=J27</f>
        <v>1</v>
      </c>
      <c r="BB27" s="93" t="b">
        <f>AP27=K27</f>
        <v>1</v>
      </c>
      <c r="BE27" s="255" t="s">
        <v>169</v>
      </c>
      <c r="BF27" s="255">
        <v>2066</v>
      </c>
      <c r="BG27" s="255" t="s">
        <v>374</v>
      </c>
      <c r="BH27" s="255" t="s">
        <v>771</v>
      </c>
      <c r="BI27" s="255" t="s">
        <v>374</v>
      </c>
      <c r="BJ27" s="255" t="s">
        <v>374</v>
      </c>
      <c r="BK27" s="255">
        <v>207</v>
      </c>
      <c r="BL27" s="255" t="s">
        <v>374</v>
      </c>
      <c r="BM27" s="258">
        <v>8.77</v>
      </c>
      <c r="BN27" s="255" t="s">
        <v>374</v>
      </c>
      <c r="BO27" s="255" t="s">
        <v>111</v>
      </c>
      <c r="BP27" s="255">
        <v>0.27</v>
      </c>
      <c r="BQ27" s="255" t="s">
        <v>374</v>
      </c>
      <c r="BR27" s="258">
        <v>3.53</v>
      </c>
      <c r="BT27" s="93" t="b">
        <f>BE27=AC27</f>
        <v>1</v>
      </c>
      <c r="BU27" s="93" t="b">
        <f>BF27=AD27</f>
        <v>1</v>
      </c>
      <c r="BV27" s="93" t="b">
        <f>BG27=AE27</f>
        <v>1</v>
      </c>
      <c r="BW27" s="93" t="b">
        <f>BH27=AF27</f>
        <v>1</v>
      </c>
      <c r="BX27" s="93" t="b">
        <f>BI27=AG27</f>
        <v>1</v>
      </c>
      <c r="BY27" s="93" t="b">
        <f>BJ27=AH27</f>
        <v>1</v>
      </c>
      <c r="BZ27" s="93" t="b">
        <f>BK27=AI27</f>
        <v>1</v>
      </c>
      <c r="CA27" s="93" t="b">
        <f>BL27=AJ27</f>
        <v>1</v>
      </c>
      <c r="CB27" s="93" t="b">
        <f>BM27=AK27</f>
        <v>1</v>
      </c>
      <c r="CC27" s="93" t="b">
        <f>BN27=AL27</f>
        <v>1</v>
      </c>
      <c r="CD27" s="93" t="b">
        <f>BO27=AM27</f>
        <v>1</v>
      </c>
      <c r="CE27" s="93" t="b">
        <f>BP27=AN27</f>
        <v>1</v>
      </c>
      <c r="CF27" s="93" t="b">
        <f>BQ27=AO27</f>
        <v>1</v>
      </c>
      <c r="CG27" s="93" t="b">
        <f>BR27=AP27</f>
        <v>1</v>
      </c>
    </row>
    <row r="28" spans="1:85">
      <c r="A28" t="s">
        <v>216</v>
      </c>
      <c r="B28">
        <v>2054</v>
      </c>
      <c r="C28" t="s">
        <v>374</v>
      </c>
      <c r="D28" t="s">
        <v>374</v>
      </c>
      <c r="E28" t="s">
        <v>375</v>
      </c>
      <c r="G28" t="s">
        <v>374</v>
      </c>
      <c r="H28" t="s">
        <v>111</v>
      </c>
      <c r="I28">
        <v>1</v>
      </c>
      <c r="J28" t="s">
        <v>374</v>
      </c>
      <c r="K28">
        <v>8.41</v>
      </c>
      <c r="L28">
        <v>341</v>
      </c>
      <c r="M28" t="str">
        <f>VLOOKUP(N28,Y$2:Z$128,2,FALSE)</f>
        <v>Willingham Primary School</v>
      </c>
      <c r="N28">
        <v>2054</v>
      </c>
      <c r="O28" t="str">
        <f>IF(D28="Yes","Day 11","")</f>
        <v>Day 11</v>
      </c>
      <c r="P28" t="str">
        <f>IF(E28="Yes","Day 11","")</f>
        <v/>
      </c>
      <c r="Q28" t="str">
        <f>IF(G28="Yes",H28,"")</f>
        <v>Day 1</v>
      </c>
      <c r="R28" t="str">
        <f>IF(J28="Yes","Day 11","")</f>
        <v>Day 11</v>
      </c>
      <c r="Y28">
        <v>3011</v>
      </c>
      <c r="Z28" t="s">
        <v>444</v>
      </c>
      <c r="AC28" t="s">
        <v>216</v>
      </c>
      <c r="AD28">
        <v>2054</v>
      </c>
      <c r="AE28" t="s">
        <v>374</v>
      </c>
      <c r="AF28" t="s">
        <v>837</v>
      </c>
      <c r="AG28" t="s">
        <v>374</v>
      </c>
      <c r="AH28" t="s">
        <v>374</v>
      </c>
      <c r="AI28">
        <v>341</v>
      </c>
      <c r="AJ28" t="s">
        <v>375</v>
      </c>
      <c r="AK28" s="256"/>
      <c r="AL28" t="s">
        <v>374</v>
      </c>
      <c r="AM28" t="s">
        <v>111</v>
      </c>
      <c r="AN28">
        <v>1</v>
      </c>
      <c r="AO28" t="s">
        <v>374</v>
      </c>
      <c r="AP28">
        <v>8.41</v>
      </c>
      <c r="AQ28" s="93" t="b">
        <f>AC28=A28</f>
        <v>1</v>
      </c>
      <c r="AR28" s="93" t="b">
        <f>AD28=B28</f>
        <v>1</v>
      </c>
      <c r="AS28" s="93" t="b">
        <f>AE28=C28</f>
        <v>1</v>
      </c>
      <c r="AT28" s="93" t="b">
        <f>AH28=D28</f>
        <v>1</v>
      </c>
      <c r="AU28" s="93" t="b">
        <f>AI28=L28</f>
        <v>1</v>
      </c>
      <c r="AV28" s="93" t="b">
        <f>AJ28=E28</f>
        <v>1</v>
      </c>
      <c r="AW28" s="93" t="b">
        <f>AK28=F28</f>
        <v>1</v>
      </c>
      <c r="AX28" s="93" t="b">
        <f>AL28=G28</f>
        <v>1</v>
      </c>
      <c r="AY28" s="93" t="b">
        <f>AM28=H28</f>
        <v>1</v>
      </c>
      <c r="AZ28" s="93" t="b">
        <f>I28=AN28</f>
        <v>1</v>
      </c>
      <c r="BA28" s="93" t="b">
        <f>AO28=J28</f>
        <v>1</v>
      </c>
      <c r="BB28" s="93" t="b">
        <f>AP28=K28</f>
        <v>1</v>
      </c>
      <c r="BE28" s="254" t="s">
        <v>216</v>
      </c>
      <c r="BF28" s="254">
        <v>2054</v>
      </c>
      <c r="BG28" s="254" t="s">
        <v>374</v>
      </c>
      <c r="BH28" s="254" t="s">
        <v>837</v>
      </c>
      <c r="BI28" s="254" t="s">
        <v>374</v>
      </c>
      <c r="BJ28" s="254" t="s">
        <v>374</v>
      </c>
      <c r="BK28" s="254">
        <v>341</v>
      </c>
      <c r="BL28" s="254" t="s">
        <v>375</v>
      </c>
      <c r="BM28" s="259"/>
      <c r="BN28" s="254" t="s">
        <v>374</v>
      </c>
      <c r="BO28" s="254" t="s">
        <v>111</v>
      </c>
      <c r="BP28" s="254">
        <v>1</v>
      </c>
      <c r="BQ28" s="254" t="s">
        <v>374</v>
      </c>
      <c r="BR28" s="259">
        <v>8.41</v>
      </c>
      <c r="BT28" s="93" t="b">
        <f>BE28=AC28</f>
        <v>1</v>
      </c>
      <c r="BU28" s="93" t="b">
        <f>BF28=AD28</f>
        <v>1</v>
      </c>
      <c r="BV28" s="93" t="b">
        <f>BG28=AE28</f>
        <v>1</v>
      </c>
      <c r="BW28" s="93" t="b">
        <f>BH28=AF28</f>
        <v>1</v>
      </c>
      <c r="BX28" s="93" t="b">
        <f>BI28=AG28</f>
        <v>1</v>
      </c>
      <c r="BY28" s="93" t="b">
        <f>BJ28=AH28</f>
        <v>1</v>
      </c>
      <c r="BZ28" s="93" t="b">
        <f>BK28=AI28</f>
        <v>1</v>
      </c>
      <c r="CA28" s="93" t="b">
        <f>BL28=AJ28</f>
        <v>1</v>
      </c>
      <c r="CB28" s="93" t="b">
        <f>BM28=AK28</f>
        <v>1</v>
      </c>
      <c r="CC28" s="93" t="b">
        <f>BN28=AL28</f>
        <v>1</v>
      </c>
      <c r="CD28" s="93" t="b">
        <f>BO28=AM28</f>
        <v>1</v>
      </c>
      <c r="CE28" s="93" t="b">
        <f>BP28=AN28</f>
        <v>1</v>
      </c>
      <c r="CF28" s="93" t="b">
        <f>BQ28=AO28</f>
        <v>1</v>
      </c>
      <c r="CG28" s="93" t="b">
        <f>BR28=AP28</f>
        <v>1</v>
      </c>
    </row>
    <row r="29" spans="1:85">
      <c r="A29" t="s">
        <v>173</v>
      </c>
      <c r="B29">
        <v>2121</v>
      </c>
      <c r="C29" t="s">
        <v>374</v>
      </c>
      <c r="D29" t="s">
        <v>374</v>
      </c>
      <c r="E29" t="s">
        <v>374</v>
      </c>
      <c r="F29">
        <v>18.87</v>
      </c>
      <c r="G29" t="s">
        <v>374</v>
      </c>
      <c r="H29" t="s">
        <v>111</v>
      </c>
      <c r="I29">
        <v>1.59</v>
      </c>
      <c r="J29" t="s">
        <v>374</v>
      </c>
      <c r="K29">
        <v>3.21</v>
      </c>
      <c r="L29">
        <v>392</v>
      </c>
      <c r="M29" t="str">
        <f>VLOOKUP(N29,Y$2:Z$128,2,FALSE)</f>
        <v>Mayfield Primary School</v>
      </c>
      <c r="N29">
        <v>2121</v>
      </c>
      <c r="O29" t="str">
        <f>IF(D29="Yes","Day 11","")</f>
        <v>Day 11</v>
      </c>
      <c r="P29" t="str">
        <f>IF(E29="Yes","Day 11","")</f>
        <v>Day 11</v>
      </c>
      <c r="Q29" t="str">
        <f>IF(G29="Yes",H29,"")</f>
        <v>Day 1</v>
      </c>
      <c r="R29" t="str">
        <f>IF(J29="Yes","Day 11","")</f>
        <v>Day 11</v>
      </c>
      <c r="Y29">
        <v>2006</v>
      </c>
      <c r="Z29" t="s">
        <v>136</v>
      </c>
      <c r="AC29" t="s">
        <v>173</v>
      </c>
      <c r="AD29">
        <v>2121</v>
      </c>
      <c r="AE29" t="s">
        <v>374</v>
      </c>
      <c r="AF29" t="s">
        <v>706</v>
      </c>
      <c r="AG29" t="s">
        <v>374</v>
      </c>
      <c r="AH29" t="s">
        <v>374</v>
      </c>
      <c r="AI29">
        <v>392</v>
      </c>
      <c r="AJ29" t="s">
        <v>374</v>
      </c>
      <c r="AK29">
        <v>18.87</v>
      </c>
      <c r="AL29" t="s">
        <v>374</v>
      </c>
      <c r="AM29" t="s">
        <v>111</v>
      </c>
      <c r="AN29">
        <v>1.59</v>
      </c>
      <c r="AO29" t="s">
        <v>374</v>
      </c>
      <c r="AP29">
        <v>3.21</v>
      </c>
      <c r="AQ29" s="93" t="b">
        <f>AC29=A29</f>
        <v>1</v>
      </c>
      <c r="AR29" s="93" t="b">
        <f>AD29=B29</f>
        <v>1</v>
      </c>
      <c r="AS29" s="93" t="b">
        <f>AE29=C29</f>
        <v>1</v>
      </c>
      <c r="AT29" s="93" t="b">
        <f>AH29=D29</f>
        <v>1</v>
      </c>
      <c r="AU29" s="93" t="b">
        <f>AI29=L29</f>
        <v>1</v>
      </c>
      <c r="AV29" s="93" t="b">
        <f>AJ29=E29</f>
        <v>1</v>
      </c>
      <c r="AW29" s="93" t="b">
        <f>AK29=F29</f>
        <v>1</v>
      </c>
      <c r="AX29" s="93" t="b">
        <f>AL29=G29</f>
        <v>1</v>
      </c>
      <c r="AY29" s="93" t="b">
        <f>AM29=H29</f>
        <v>1</v>
      </c>
      <c r="AZ29" s="93" t="b">
        <f>I29=AN29</f>
        <v>1</v>
      </c>
      <c r="BA29" s="93" t="b">
        <f>AO29=J29</f>
        <v>1</v>
      </c>
      <c r="BB29" s="93" t="b">
        <f>AP29=K29</f>
        <v>1</v>
      </c>
      <c r="BE29" s="255" t="s">
        <v>173</v>
      </c>
      <c r="BF29" s="255">
        <v>2121</v>
      </c>
      <c r="BG29" s="255" t="s">
        <v>374</v>
      </c>
      <c r="BH29" s="255" t="s">
        <v>706</v>
      </c>
      <c r="BI29" s="255" t="s">
        <v>374</v>
      </c>
      <c r="BJ29" s="255" t="s">
        <v>374</v>
      </c>
      <c r="BK29" s="255">
        <v>392</v>
      </c>
      <c r="BL29" s="255" t="s">
        <v>374</v>
      </c>
      <c r="BM29" s="258">
        <v>18.87</v>
      </c>
      <c r="BN29" s="255" t="s">
        <v>374</v>
      </c>
      <c r="BO29" s="255" t="s">
        <v>111</v>
      </c>
      <c r="BP29" s="255">
        <v>1.59</v>
      </c>
      <c r="BQ29" s="255" t="s">
        <v>374</v>
      </c>
      <c r="BR29" s="258">
        <v>3.21</v>
      </c>
      <c r="BT29" s="93" t="b">
        <f>BE29=AC29</f>
        <v>1</v>
      </c>
      <c r="BU29" s="93" t="b">
        <f>BF29=AD29</f>
        <v>1</v>
      </c>
      <c r="BV29" s="93" t="b">
        <f>BG29=AE29</f>
        <v>1</v>
      </c>
      <c r="BW29" s="93" t="b">
        <f>BH29=AF29</f>
        <v>1</v>
      </c>
      <c r="BX29" s="93" t="b">
        <f>BI29=AG29</f>
        <v>1</v>
      </c>
      <c r="BY29" s="93" t="b">
        <f>BJ29=AH29</f>
        <v>1</v>
      </c>
      <c r="BZ29" s="93" t="b">
        <f>BK29=AI29</f>
        <v>1</v>
      </c>
      <c r="CA29" s="93" t="b">
        <f>BL29=AJ29</f>
        <v>1</v>
      </c>
      <c r="CB29" s="93" t="b">
        <f>BM29=AK29</f>
        <v>1</v>
      </c>
      <c r="CC29" s="93" t="b">
        <f>BN29=AL29</f>
        <v>1</v>
      </c>
      <c r="CD29" s="93" t="b">
        <f>BO29=AM29</f>
        <v>1</v>
      </c>
      <c r="CE29" s="93" t="b">
        <f>BP29=AN29</f>
        <v>1</v>
      </c>
      <c r="CF29" s="93" t="b">
        <f>BQ29=AO29</f>
        <v>1</v>
      </c>
      <c r="CG29" s="93" t="b">
        <f>BR29=AP29</f>
        <v>1</v>
      </c>
    </row>
    <row r="30" spans="1:85">
      <c r="A30" t="s">
        <v>586</v>
      </c>
      <c r="B30">
        <v>2064</v>
      </c>
      <c r="C30" t="s">
        <v>374</v>
      </c>
      <c r="D30" t="s">
        <v>374</v>
      </c>
      <c r="E30" t="s">
        <v>374</v>
      </c>
      <c r="F30">
        <v>10.63</v>
      </c>
      <c r="G30" t="s">
        <v>374</v>
      </c>
      <c r="H30" t="s">
        <v>111</v>
      </c>
      <c r="I30">
        <v>0.68</v>
      </c>
      <c r="J30" t="s">
        <v>374</v>
      </c>
      <c r="K30">
        <v>0.72</v>
      </c>
      <c r="L30">
        <v>106</v>
      </c>
      <c r="M30" t="str">
        <f>VLOOKUP(N30,Y$2:Z$128,2,FALSE)</f>
        <v>Townley Primary School</v>
      </c>
      <c r="N30">
        <v>2064</v>
      </c>
      <c r="O30" t="str">
        <f>IF(D30="Yes","Day 11","")</f>
        <v>Day 11</v>
      </c>
      <c r="P30" t="str">
        <f>IF(E30="Yes","Day 11","")</f>
        <v>Day 11</v>
      </c>
      <c r="Q30" t="str">
        <f>IF(G30="Yes",H30,"")</f>
        <v>Day 1</v>
      </c>
      <c r="R30" t="str">
        <f>IF(J30="Yes","Day 11","")</f>
        <v>Day 11</v>
      </c>
      <c r="Y30">
        <v>3012</v>
      </c>
      <c r="Z30" t="s">
        <v>446</v>
      </c>
      <c r="AC30" t="s">
        <v>586</v>
      </c>
      <c r="AD30">
        <v>2064</v>
      </c>
      <c r="AE30" t="s">
        <v>374</v>
      </c>
      <c r="AF30" t="s">
        <v>1002</v>
      </c>
      <c r="AG30" t="s">
        <v>374</v>
      </c>
      <c r="AH30" t="s">
        <v>374</v>
      </c>
      <c r="AI30">
        <v>106</v>
      </c>
      <c r="AJ30" t="s">
        <v>374</v>
      </c>
      <c r="AK30">
        <v>10.63</v>
      </c>
      <c r="AL30" t="s">
        <v>374</v>
      </c>
      <c r="AM30" t="s">
        <v>111</v>
      </c>
      <c r="AN30">
        <v>0.68</v>
      </c>
      <c r="AO30" t="s">
        <v>374</v>
      </c>
      <c r="AP30">
        <v>0.72</v>
      </c>
      <c r="AQ30" s="93" t="b">
        <f>AC30=A30</f>
        <v>1</v>
      </c>
      <c r="AR30" s="93" t="b">
        <f>AD30=B30</f>
        <v>1</v>
      </c>
      <c r="AS30" s="93" t="b">
        <f>AE30=C30</f>
        <v>1</v>
      </c>
      <c r="AT30" s="93" t="b">
        <f>AH30=D30</f>
        <v>1</v>
      </c>
      <c r="AU30" s="93" t="b">
        <f>AI30=L30</f>
        <v>1</v>
      </c>
      <c r="AV30" s="93" t="b">
        <f>AJ30=E30</f>
        <v>1</v>
      </c>
      <c r="AW30" s="93" t="b">
        <f>AK30=F30</f>
        <v>1</v>
      </c>
      <c r="AX30" s="93" t="b">
        <f>AL30=G30</f>
        <v>1</v>
      </c>
      <c r="AY30" s="93" t="b">
        <f>AM30=H30</f>
        <v>1</v>
      </c>
      <c r="AZ30" s="93" t="b">
        <f>I30=AN30</f>
        <v>1</v>
      </c>
      <c r="BA30" s="93" t="b">
        <f>AO30=J30</f>
        <v>1</v>
      </c>
      <c r="BB30" s="93" t="b">
        <f>AP30=K30</f>
        <v>1</v>
      </c>
      <c r="BE30" s="254" t="s">
        <v>586</v>
      </c>
      <c r="BF30" s="254">
        <v>2064</v>
      </c>
      <c r="BG30" s="254" t="s">
        <v>374</v>
      </c>
      <c r="BH30" s="254" t="s">
        <v>1002</v>
      </c>
      <c r="BI30" s="254" t="s">
        <v>374</v>
      </c>
      <c r="BJ30" s="254" t="s">
        <v>374</v>
      </c>
      <c r="BK30" s="254">
        <v>106</v>
      </c>
      <c r="BL30" s="254" t="s">
        <v>374</v>
      </c>
      <c r="BM30" s="259">
        <v>10.63</v>
      </c>
      <c r="BN30" s="254" t="s">
        <v>374</v>
      </c>
      <c r="BO30" s="254" t="s">
        <v>111</v>
      </c>
      <c r="BP30" s="254">
        <v>0.68</v>
      </c>
      <c r="BQ30" s="254" t="s">
        <v>374</v>
      </c>
      <c r="BR30" s="259">
        <v>0.72</v>
      </c>
      <c r="BT30" s="93" t="b">
        <f>BE30=AC30</f>
        <v>1</v>
      </c>
      <c r="BU30" s="93" t="b">
        <f>BF30=AD30</f>
        <v>1</v>
      </c>
      <c r="BV30" s="93" t="b">
        <f>BG30=AE30</f>
        <v>1</v>
      </c>
      <c r="BW30" s="93" t="b">
        <f>BH30=AF30</f>
        <v>1</v>
      </c>
      <c r="BX30" s="93" t="b">
        <f>BI30=AG30</f>
        <v>1</v>
      </c>
      <c r="BY30" s="93" t="b">
        <f>BJ30=AH30</f>
        <v>1</v>
      </c>
      <c r="BZ30" s="93" t="b">
        <f>BK30=AI30</f>
        <v>1</v>
      </c>
      <c r="CA30" s="93" t="b">
        <f>BL30=AJ30</f>
        <v>1</v>
      </c>
      <c r="CB30" s="93" t="b">
        <f>BM30=AK30</f>
        <v>1</v>
      </c>
      <c r="CC30" s="93" t="b">
        <f>BN30=AL30</f>
        <v>1</v>
      </c>
      <c r="CD30" s="93" t="b">
        <f>BO30=AM30</f>
        <v>1</v>
      </c>
      <c r="CE30" s="93" t="b">
        <f>BP30=AN30</f>
        <v>1</v>
      </c>
      <c r="CF30" s="93" t="b">
        <f>BQ30=AO30</f>
        <v>1</v>
      </c>
      <c r="CG30" s="93" t="b">
        <f>BR30=AP30</f>
        <v>1</v>
      </c>
    </row>
    <row r="31" spans="1:85">
      <c r="A31" t="s">
        <v>181</v>
      </c>
      <c r="B31">
        <v>3390</v>
      </c>
      <c r="C31" t="s">
        <v>374</v>
      </c>
      <c r="D31" t="s">
        <v>374</v>
      </c>
      <c r="E31" t="s">
        <v>374</v>
      </c>
      <c r="F31">
        <v>7.27</v>
      </c>
      <c r="G31" t="s">
        <v>375</v>
      </c>
      <c r="J31" t="s">
        <v>375</v>
      </c>
      <c r="L31">
        <v>175</v>
      </c>
      <c r="M31" t="str">
        <f>VLOOKUP(N31,Y$2:Z$128,2,FALSE)</f>
        <v>Orchard Park Community Primary School</v>
      </c>
      <c r="N31">
        <v>3390</v>
      </c>
      <c r="O31" t="str">
        <f>IF(D31="Yes","Day 11","")</f>
        <v>Day 11</v>
      </c>
      <c r="P31" t="str">
        <f>IF(E31="Yes","Day 11","")</f>
        <v>Day 11</v>
      </c>
      <c r="Q31" t="str">
        <f>IF(G31="Yes",H31,"")</f>
        <v/>
      </c>
      <c r="R31" t="str">
        <f>IF(J31="Yes","Day 11","")</f>
        <v/>
      </c>
      <c r="Y31">
        <v>3041</v>
      </c>
      <c r="Z31" t="s">
        <v>448</v>
      </c>
      <c r="AC31" t="s">
        <v>181</v>
      </c>
      <c r="AD31">
        <v>3390</v>
      </c>
      <c r="AE31" t="s">
        <v>374</v>
      </c>
      <c r="AF31" t="s">
        <v>1003</v>
      </c>
      <c r="AG31" t="s">
        <v>374</v>
      </c>
      <c r="AH31" t="s">
        <v>374</v>
      </c>
      <c r="AI31">
        <v>175</v>
      </c>
      <c r="AJ31" t="s">
        <v>374</v>
      </c>
      <c r="AK31">
        <v>7.27</v>
      </c>
      <c r="AL31" t="s">
        <v>375</v>
      </c>
      <c r="AO31" t="s">
        <v>375</v>
      </c>
      <c r="AQ31" s="93" t="b">
        <f>AC31=A31</f>
        <v>1</v>
      </c>
      <c r="AR31" s="93" t="b">
        <f>AD31=B31</f>
        <v>1</v>
      </c>
      <c r="AS31" s="93" t="b">
        <f>AE31=C31</f>
        <v>1</v>
      </c>
      <c r="AT31" s="93" t="b">
        <f>AH31=D31</f>
        <v>1</v>
      </c>
      <c r="AU31" s="93" t="b">
        <f>AI31=L31</f>
        <v>1</v>
      </c>
      <c r="AV31" s="93" t="b">
        <f>AJ31=E31</f>
        <v>1</v>
      </c>
      <c r="AW31" s="93" t="b">
        <f>AK31=F31</f>
        <v>1</v>
      </c>
      <c r="AX31" s="93" t="b">
        <f>AL31=G31</f>
        <v>1</v>
      </c>
      <c r="AY31" s="93" t="b">
        <f>AM31=H31</f>
        <v>1</v>
      </c>
      <c r="AZ31" s="93" t="b">
        <f>I31=AN31</f>
        <v>1</v>
      </c>
      <c r="BA31" s="93" t="b">
        <f>AO31=J31</f>
        <v>1</v>
      </c>
      <c r="BB31" s="93" t="b">
        <f>AP31=K31</f>
        <v>1</v>
      </c>
      <c r="BE31" s="255" t="s">
        <v>181</v>
      </c>
      <c r="BF31" s="255">
        <v>3390</v>
      </c>
      <c r="BG31" s="255" t="s">
        <v>374</v>
      </c>
      <c r="BH31" s="255" t="s">
        <v>1003</v>
      </c>
      <c r="BI31" s="255" t="s">
        <v>374</v>
      </c>
      <c r="BJ31" s="255" t="s">
        <v>374</v>
      </c>
      <c r="BK31" s="255">
        <v>175</v>
      </c>
      <c r="BL31" s="255" t="s">
        <v>374</v>
      </c>
      <c r="BM31" s="258">
        <v>7.27</v>
      </c>
      <c r="BN31" s="255" t="s">
        <v>375</v>
      </c>
      <c r="BO31" s="255"/>
      <c r="BP31" s="255"/>
      <c r="BQ31" s="255" t="s">
        <v>375</v>
      </c>
      <c r="BR31" s="258"/>
      <c r="BT31" s="93" t="b">
        <f>BE31=AC31</f>
        <v>1</v>
      </c>
      <c r="BU31" s="93" t="b">
        <f>BF31=AD31</f>
        <v>1</v>
      </c>
      <c r="BV31" s="93" t="b">
        <f>BG31=AE31</f>
        <v>1</v>
      </c>
      <c r="BW31" s="93" t="b">
        <f>BH31=AF31</f>
        <v>1</v>
      </c>
      <c r="BX31" s="93" t="b">
        <f>BI31=AG31</f>
        <v>1</v>
      </c>
      <c r="BY31" s="93" t="b">
        <f>BJ31=AH31</f>
        <v>1</v>
      </c>
      <c r="BZ31" s="93" t="b">
        <f>BK31=AI31</f>
        <v>1</v>
      </c>
      <c r="CA31" s="93" t="b">
        <f>BL31=AJ31</f>
        <v>1</v>
      </c>
      <c r="CB31" s="93" t="b">
        <f>BM31=AK31</f>
        <v>1</v>
      </c>
      <c r="CC31" s="93" t="b">
        <f>BN31=AL31</f>
        <v>1</v>
      </c>
      <c r="CD31" s="93" t="b">
        <f>BO31=AM31</f>
        <v>1</v>
      </c>
      <c r="CE31" s="93" t="b">
        <f>BP31=AN31</f>
        <v>1</v>
      </c>
      <c r="CF31" s="93" t="b">
        <f>BQ31=AO31</f>
        <v>1</v>
      </c>
      <c r="CG31" s="93" t="b">
        <f>BR31=AP31</f>
        <v>1</v>
      </c>
    </row>
    <row r="32" spans="1:85">
      <c r="A32" t="s">
        <v>674</v>
      </c>
      <c r="B32">
        <v>2001</v>
      </c>
      <c r="C32" t="s">
        <v>375</v>
      </c>
      <c r="L32" s="256"/>
      <c r="M32" t="str">
        <f>VLOOKUP(N32,Y$2:Z$128,2,FALSE)</f>
        <v>Thorndown Primary School</v>
      </c>
      <c r="N32">
        <v>2001</v>
      </c>
      <c r="O32" t="str">
        <f>IF(D32="Yes","Day 11","")</f>
        <v/>
      </c>
      <c r="P32" t="str">
        <f>IF(E32="Yes","Day 11","")</f>
        <v/>
      </c>
      <c r="Q32" t="str">
        <f>IF(G32="Yes",H32,"")</f>
        <v/>
      </c>
      <c r="R32" t="str">
        <f>IF(J32="Yes","Day 11","")</f>
        <v/>
      </c>
      <c r="Y32">
        <v>2246</v>
      </c>
      <c r="Z32" t="s">
        <v>452</v>
      </c>
      <c r="AC32" t="s">
        <v>674</v>
      </c>
      <c r="AD32">
        <v>2001</v>
      </c>
      <c r="AE32" t="s">
        <v>375</v>
      </c>
      <c r="AK32" s="256"/>
      <c r="AQ32" s="93" t="b">
        <f>AC32=A32</f>
        <v>1</v>
      </c>
      <c r="AR32" s="93" t="b">
        <f>AD32=B32</f>
        <v>1</v>
      </c>
      <c r="AS32" s="93" t="b">
        <f>AE32=C32</f>
        <v>1</v>
      </c>
      <c r="AT32" s="93" t="b">
        <f>AH32=D32</f>
        <v>1</v>
      </c>
      <c r="AU32" s="93" t="b">
        <f>AI32=L32</f>
        <v>1</v>
      </c>
      <c r="AV32" s="93" t="b">
        <f>AJ32=E32</f>
        <v>1</v>
      </c>
      <c r="AW32" s="93" t="b">
        <f>AK32=F32</f>
        <v>1</v>
      </c>
      <c r="AX32" s="93" t="b">
        <f>AL32=G32</f>
        <v>1</v>
      </c>
      <c r="AY32" s="93" t="b">
        <f>AM32=H32</f>
        <v>1</v>
      </c>
      <c r="AZ32" s="93" t="b">
        <f>I32=AN32</f>
        <v>1</v>
      </c>
      <c r="BA32" s="93" t="b">
        <f>AO32=J32</f>
        <v>1</v>
      </c>
      <c r="BB32" s="93" t="b">
        <f>AP32=K32</f>
        <v>1</v>
      </c>
      <c r="BE32" s="254" t="s">
        <v>674</v>
      </c>
      <c r="BF32" s="254">
        <v>2001</v>
      </c>
      <c r="BG32" s="254" t="s">
        <v>375</v>
      </c>
      <c r="BH32" s="254"/>
      <c r="BI32" s="254"/>
      <c r="BJ32" s="254"/>
      <c r="BK32" s="254"/>
      <c r="BL32" s="254"/>
      <c r="BM32" s="259"/>
      <c r="BN32" s="254"/>
      <c r="BO32" s="254"/>
      <c r="BP32" s="254"/>
      <c r="BQ32" s="254"/>
      <c r="BR32" s="259"/>
      <c r="BT32" s="93" t="b">
        <f>BE32=AC32</f>
        <v>1</v>
      </c>
      <c r="BU32" s="93" t="b">
        <f>BF32=AD32</f>
        <v>1</v>
      </c>
      <c r="BV32" s="93" t="b">
        <f>BG32=AE32</f>
        <v>1</v>
      </c>
      <c r="BW32" s="93" t="b">
        <f>BH32=AF32</f>
        <v>1</v>
      </c>
      <c r="BX32" s="93" t="b">
        <f>BI32=AG32</f>
        <v>1</v>
      </c>
      <c r="BY32" s="93" t="b">
        <f>BJ32=AH32</f>
        <v>1</v>
      </c>
      <c r="BZ32" s="93" t="b">
        <f>BK32=AI32</f>
        <v>1</v>
      </c>
      <c r="CA32" s="93" t="b">
        <f>BL32=AJ32</f>
        <v>1</v>
      </c>
      <c r="CB32" s="93" t="b">
        <f>BM32=AK32</f>
        <v>1</v>
      </c>
      <c r="CC32" s="93" t="b">
        <f>BN32=AL32</f>
        <v>1</v>
      </c>
      <c r="CD32" s="93" t="b">
        <f>BO32=AM32</f>
        <v>1</v>
      </c>
      <c r="CE32" s="93" t="b">
        <f>BP32=AN32</f>
        <v>1</v>
      </c>
      <c r="CF32" s="93" t="b">
        <f>BQ32=AO32</f>
        <v>1</v>
      </c>
      <c r="CG32" s="93" t="b">
        <f>BR32=AP32</f>
        <v>1</v>
      </c>
    </row>
    <row r="33" spans="1:85">
      <c r="A33" t="s">
        <v>968</v>
      </c>
      <c r="B33">
        <v>2060</v>
      </c>
      <c r="C33" t="s">
        <v>374</v>
      </c>
      <c r="D33" t="s">
        <v>374</v>
      </c>
      <c r="E33" t="s">
        <v>374</v>
      </c>
      <c r="F33">
        <v>5.38</v>
      </c>
      <c r="G33" t="s">
        <v>374</v>
      </c>
      <c r="H33" t="s">
        <v>108</v>
      </c>
      <c r="I33">
        <v>0.52</v>
      </c>
      <c r="J33" t="s">
        <v>375</v>
      </c>
      <c r="L33">
        <v>101</v>
      </c>
      <c r="M33" t="str">
        <f>VLOOKUP(N33,Y$2:Z$128,2,FALSE)</f>
        <v>Benwick Primary School</v>
      </c>
      <c r="N33">
        <v>2060</v>
      </c>
      <c r="O33" t="str">
        <f>IF(D33="Yes","Day 11","")</f>
        <v>Day 11</v>
      </c>
      <c r="P33" t="str">
        <f>IF(E33="Yes","Day 11","")</f>
        <v>Day 11</v>
      </c>
      <c r="Q33" t="str">
        <f>IF(G33="Yes",H33,"")</f>
        <v>Day 11</v>
      </c>
      <c r="R33" t="str">
        <f>IF(J33="Yes","Day 11","")</f>
        <v/>
      </c>
      <c r="Y33">
        <v>3308</v>
      </c>
      <c r="Z33" t="s">
        <v>458</v>
      </c>
      <c r="AC33" t="s">
        <v>968</v>
      </c>
      <c r="AD33">
        <v>2060</v>
      </c>
      <c r="AE33" t="s">
        <v>374</v>
      </c>
      <c r="AF33" t="s">
        <v>704</v>
      </c>
      <c r="AG33" t="s">
        <v>374</v>
      </c>
      <c r="AH33" t="s">
        <v>374</v>
      </c>
      <c r="AI33">
        <v>101</v>
      </c>
      <c r="AJ33" t="s">
        <v>374</v>
      </c>
      <c r="AK33">
        <v>5.38</v>
      </c>
      <c r="AL33" t="s">
        <v>374</v>
      </c>
      <c r="AM33" t="s">
        <v>108</v>
      </c>
      <c r="AN33">
        <v>0.52</v>
      </c>
      <c r="AO33" t="s">
        <v>375</v>
      </c>
      <c r="AQ33" s="93" t="b">
        <f>AC33=A33</f>
        <v>1</v>
      </c>
      <c r="AR33" s="93" t="b">
        <f>AD33=B33</f>
        <v>1</v>
      </c>
      <c r="AS33" s="93" t="b">
        <f>AE33=C33</f>
        <v>1</v>
      </c>
      <c r="AT33" s="93" t="b">
        <f>AH33=D33</f>
        <v>1</v>
      </c>
      <c r="AU33" s="93" t="b">
        <f>AI33=L33</f>
        <v>1</v>
      </c>
      <c r="AV33" s="93" t="b">
        <f>AJ33=E33</f>
        <v>1</v>
      </c>
      <c r="AW33" s="93" t="b">
        <f>AK33=F33</f>
        <v>1</v>
      </c>
      <c r="AX33" s="93" t="b">
        <f>AL33=G33</f>
        <v>1</v>
      </c>
      <c r="AY33" s="93" t="b">
        <f>AM33=H33</f>
        <v>1</v>
      </c>
      <c r="AZ33" s="93" t="b">
        <f>I33=AN33</f>
        <v>1</v>
      </c>
      <c r="BA33" s="93" t="b">
        <f>AO33=J33</f>
        <v>1</v>
      </c>
      <c r="BB33" s="93" t="b">
        <f>AP33=K33</f>
        <v>1</v>
      </c>
      <c r="BE33" s="255" t="s">
        <v>968</v>
      </c>
      <c r="BF33" s="255">
        <v>2060</v>
      </c>
      <c r="BG33" s="255" t="s">
        <v>374</v>
      </c>
      <c r="BH33" s="255" t="s">
        <v>704</v>
      </c>
      <c r="BI33" s="255" t="s">
        <v>374</v>
      </c>
      <c r="BJ33" s="255" t="s">
        <v>374</v>
      </c>
      <c r="BK33" s="255">
        <v>101</v>
      </c>
      <c r="BL33" s="255" t="s">
        <v>374</v>
      </c>
      <c r="BM33" s="258">
        <v>5.38</v>
      </c>
      <c r="BN33" s="255" t="s">
        <v>374</v>
      </c>
      <c r="BO33" s="255" t="s">
        <v>108</v>
      </c>
      <c r="BP33" s="255">
        <v>0.52</v>
      </c>
      <c r="BQ33" s="255" t="s">
        <v>375</v>
      </c>
      <c r="BR33" s="258"/>
      <c r="BT33" s="93" t="b">
        <f>BE33=AC33</f>
        <v>1</v>
      </c>
      <c r="BU33" s="93" t="b">
        <f>BF33=AD33</f>
        <v>1</v>
      </c>
      <c r="BV33" s="93" t="b">
        <f>BG33=AE33</f>
        <v>1</v>
      </c>
      <c r="BW33" s="93" t="b">
        <f>BH33=AF33</f>
        <v>1</v>
      </c>
      <c r="BX33" s="93" t="b">
        <f>BI33=AG33</f>
        <v>1</v>
      </c>
      <c r="BY33" s="93" t="b">
        <f>BJ33=AH33</f>
        <v>1</v>
      </c>
      <c r="BZ33" s="93" t="b">
        <f>BK33=AI33</f>
        <v>1</v>
      </c>
      <c r="CA33" s="93" t="b">
        <f>BL33=AJ33</f>
        <v>1</v>
      </c>
      <c r="CB33" s="93" t="b">
        <f>BM33=AK33</f>
        <v>1</v>
      </c>
      <c r="CC33" s="93" t="b">
        <f>BN33=AL33</f>
        <v>1</v>
      </c>
      <c r="CD33" s="93" t="b">
        <f>BO33=AM33</f>
        <v>1</v>
      </c>
      <c r="CE33" s="93" t="b">
        <f>BP33=AN33</f>
        <v>1</v>
      </c>
      <c r="CF33" s="93" t="b">
        <f>BQ33=AO33</f>
        <v>1</v>
      </c>
      <c r="CG33" s="93" t="b">
        <f>BR33=AP33</f>
        <v>1</v>
      </c>
    </row>
    <row r="34" spans="1:85">
      <c r="A34" t="s">
        <v>201</v>
      </c>
      <c r="B34">
        <v>3029</v>
      </c>
      <c r="C34" t="s">
        <v>374</v>
      </c>
      <c r="D34" t="s">
        <v>374</v>
      </c>
      <c r="E34" t="s">
        <v>375</v>
      </c>
      <c r="G34" t="s">
        <v>375</v>
      </c>
      <c r="J34" t="s">
        <v>375</v>
      </c>
      <c r="L34">
        <v>151</v>
      </c>
      <c r="M34" t="str">
        <f>VLOOKUP(N34,Y$2:Z$128,2,FALSE)</f>
        <v>Steeple Morden CofE VC Primary School</v>
      </c>
      <c r="N34">
        <v>3029</v>
      </c>
      <c r="O34" t="str">
        <f>IF(D34="Yes","Day 11","")</f>
        <v>Day 11</v>
      </c>
      <c r="P34" t="str">
        <f>IF(E34="Yes","Day 11","")</f>
        <v/>
      </c>
      <c r="Q34" t="str">
        <f>IF(G34="Yes",H34,"")</f>
        <v/>
      </c>
      <c r="R34" t="str">
        <f>IF(J34="Yes","Day 11","")</f>
        <v/>
      </c>
      <c r="Y34">
        <v>2444</v>
      </c>
      <c r="Z34" t="s">
        <v>462</v>
      </c>
      <c r="AC34" t="s">
        <v>201</v>
      </c>
      <c r="AD34">
        <v>3029</v>
      </c>
      <c r="AE34" t="s">
        <v>374</v>
      </c>
      <c r="AF34" t="s">
        <v>1004</v>
      </c>
      <c r="AG34" t="s">
        <v>374</v>
      </c>
      <c r="AH34" t="s">
        <v>374</v>
      </c>
      <c r="AI34">
        <v>151</v>
      </c>
      <c r="AJ34" t="s">
        <v>375</v>
      </c>
      <c r="AK34" s="256"/>
      <c r="AL34" t="s">
        <v>375</v>
      </c>
      <c r="AO34" t="s">
        <v>375</v>
      </c>
      <c r="AQ34" s="93" t="b">
        <f>AC34=A34</f>
        <v>1</v>
      </c>
      <c r="AR34" s="93" t="b">
        <f>AD34=B34</f>
        <v>1</v>
      </c>
      <c r="AS34" s="93" t="b">
        <f>AE34=C34</f>
        <v>1</v>
      </c>
      <c r="AT34" s="93" t="b">
        <f>AH34=D34</f>
        <v>1</v>
      </c>
      <c r="AU34" s="93" t="b">
        <f>AI34=L34</f>
        <v>1</v>
      </c>
      <c r="AV34" s="93" t="b">
        <f>AJ34=E34</f>
        <v>1</v>
      </c>
      <c r="AW34" s="93" t="b">
        <f>AK34=F34</f>
        <v>1</v>
      </c>
      <c r="AX34" s="93" t="b">
        <f>AL34=G34</f>
        <v>1</v>
      </c>
      <c r="AY34" s="93" t="b">
        <f>AM34=H34</f>
        <v>1</v>
      </c>
      <c r="AZ34" s="93" t="b">
        <f>I34=AN34</f>
        <v>1</v>
      </c>
      <c r="BA34" s="93" t="b">
        <f>AO34=J34</f>
        <v>1</v>
      </c>
      <c r="BB34" s="93" t="b">
        <f>AP34=K34</f>
        <v>1</v>
      </c>
      <c r="BE34" s="254" t="s">
        <v>201</v>
      </c>
      <c r="BF34" s="254">
        <v>3029</v>
      </c>
      <c r="BG34" s="254" t="s">
        <v>374</v>
      </c>
      <c r="BH34" s="254" t="s">
        <v>1004</v>
      </c>
      <c r="BI34" s="254" t="s">
        <v>374</v>
      </c>
      <c r="BJ34" s="254" t="s">
        <v>374</v>
      </c>
      <c r="BK34" s="254">
        <v>151</v>
      </c>
      <c r="BL34" s="254" t="s">
        <v>375</v>
      </c>
      <c r="BM34" s="259"/>
      <c r="BN34" s="254" t="s">
        <v>375</v>
      </c>
      <c r="BO34" s="254"/>
      <c r="BP34" s="254"/>
      <c r="BQ34" s="254" t="s">
        <v>375</v>
      </c>
      <c r="BR34" s="259"/>
      <c r="BT34" s="93" t="b">
        <f>BE34=AC34</f>
        <v>1</v>
      </c>
      <c r="BU34" s="93" t="b">
        <f>BF34=AD34</f>
        <v>1</v>
      </c>
      <c r="BV34" s="93" t="b">
        <f>BG34=AE34</f>
        <v>1</v>
      </c>
      <c r="BW34" s="93" t="b">
        <f>BH34=AF34</f>
        <v>1</v>
      </c>
      <c r="BX34" s="93" t="b">
        <f>BI34=AG34</f>
        <v>1</v>
      </c>
      <c r="BY34" s="93" t="b">
        <f>BJ34=AH34</f>
        <v>1</v>
      </c>
      <c r="BZ34" s="93" t="b">
        <f>BK34=AI34</f>
        <v>1</v>
      </c>
      <c r="CA34" s="93" t="b">
        <f>BL34=AJ34</f>
        <v>1</v>
      </c>
      <c r="CB34" s="93" t="b">
        <f>BM34=AK34</f>
        <v>1</v>
      </c>
      <c r="CC34" s="93" t="b">
        <f>BN34=AL34</f>
        <v>1</v>
      </c>
      <c r="CD34" s="93" t="b">
        <f>BO34=AM34</f>
        <v>1</v>
      </c>
      <c r="CE34" s="93" t="b">
        <f>BP34=AN34</f>
        <v>1</v>
      </c>
      <c r="CF34" s="93" t="b">
        <f>BQ34=AO34</f>
        <v>1</v>
      </c>
      <c r="CG34" s="93" t="b">
        <f>BR34=AP34</f>
        <v>1</v>
      </c>
    </row>
    <row r="35" spans="1:85">
      <c r="A35" t="s">
        <v>130</v>
      </c>
      <c r="B35">
        <v>3009</v>
      </c>
      <c r="C35" t="s">
        <v>374</v>
      </c>
      <c r="D35" t="s">
        <v>374</v>
      </c>
      <c r="E35" t="s">
        <v>374</v>
      </c>
      <c r="F35">
        <v>4.77</v>
      </c>
      <c r="G35" t="s">
        <v>375</v>
      </c>
      <c r="J35" t="s">
        <v>374</v>
      </c>
      <c r="K35">
        <v>0.72</v>
      </c>
      <c r="L35">
        <v>147</v>
      </c>
      <c r="M35" t="str">
        <f>VLOOKUP(N35,Y$2:Z$128,2,FALSE)</f>
        <v>Cheveley CofE Primary School</v>
      </c>
      <c r="N35">
        <v>3009</v>
      </c>
      <c r="O35" t="str">
        <f>IF(D35="Yes","Day 11","")</f>
        <v>Day 11</v>
      </c>
      <c r="P35" t="str">
        <f>IF(E35="Yes","Day 11","")</f>
        <v>Day 11</v>
      </c>
      <c r="Q35" t="str">
        <f>IF(G35="Yes",H35,"")</f>
        <v/>
      </c>
      <c r="R35" t="str">
        <f>IF(J35="Yes","Day 11","")</f>
        <v>Day 11</v>
      </c>
      <c r="Y35">
        <v>3074</v>
      </c>
      <c r="Z35" t="s">
        <v>467</v>
      </c>
      <c r="AC35" t="s">
        <v>130</v>
      </c>
      <c r="AD35">
        <v>3009</v>
      </c>
      <c r="AE35" t="s">
        <v>374</v>
      </c>
      <c r="AF35" t="s">
        <v>697</v>
      </c>
      <c r="AG35" t="s">
        <v>374</v>
      </c>
      <c r="AH35" t="s">
        <v>374</v>
      </c>
      <c r="AI35">
        <v>147</v>
      </c>
      <c r="AJ35" t="s">
        <v>374</v>
      </c>
      <c r="AK35">
        <v>4.77</v>
      </c>
      <c r="AL35" t="s">
        <v>375</v>
      </c>
      <c r="AO35" t="s">
        <v>374</v>
      </c>
      <c r="AP35">
        <v>0.72</v>
      </c>
      <c r="AQ35" s="93" t="b">
        <f>AC35=A35</f>
        <v>1</v>
      </c>
      <c r="AR35" s="93" t="b">
        <f>AD35=B35</f>
        <v>1</v>
      </c>
      <c r="AS35" s="93" t="b">
        <f>AE35=C35</f>
        <v>1</v>
      </c>
      <c r="AT35" s="93" t="b">
        <f>AH35=D35</f>
        <v>1</v>
      </c>
      <c r="AU35" s="93" t="b">
        <f>AI35=L35</f>
        <v>1</v>
      </c>
      <c r="AV35" s="93" t="b">
        <f>AJ35=E35</f>
        <v>1</v>
      </c>
      <c r="AW35" s="93" t="b">
        <f>AK35=F35</f>
        <v>1</v>
      </c>
      <c r="AX35" s="93" t="b">
        <f>AL35=G35</f>
        <v>1</v>
      </c>
      <c r="AY35" s="93" t="b">
        <f>AM35=H35</f>
        <v>1</v>
      </c>
      <c r="AZ35" s="93" t="b">
        <f>I35=AN35</f>
        <v>1</v>
      </c>
      <c r="BA35" s="93" t="b">
        <f>AO35=J35</f>
        <v>1</v>
      </c>
      <c r="BB35" s="93" t="b">
        <f>AP35=K35</f>
        <v>1</v>
      </c>
      <c r="BE35" s="255" t="s">
        <v>130</v>
      </c>
      <c r="BF35" s="255">
        <v>3009</v>
      </c>
      <c r="BG35" s="255" t="s">
        <v>374</v>
      </c>
      <c r="BH35" s="255" t="s">
        <v>697</v>
      </c>
      <c r="BI35" s="255" t="s">
        <v>374</v>
      </c>
      <c r="BJ35" s="255" t="s">
        <v>374</v>
      </c>
      <c r="BK35" s="255">
        <v>147</v>
      </c>
      <c r="BL35" s="255" t="s">
        <v>374</v>
      </c>
      <c r="BM35" s="258">
        <v>4.77</v>
      </c>
      <c r="BN35" s="255" t="s">
        <v>375</v>
      </c>
      <c r="BO35" s="255"/>
      <c r="BP35" s="255"/>
      <c r="BQ35" s="255" t="s">
        <v>374</v>
      </c>
      <c r="BR35" s="258">
        <v>0.72</v>
      </c>
      <c r="BT35" s="93" t="b">
        <f>BE35=AC35</f>
        <v>1</v>
      </c>
      <c r="BU35" s="93" t="b">
        <f>BF35=AD35</f>
        <v>1</v>
      </c>
      <c r="BV35" s="93" t="b">
        <f>BG35=AE35</f>
        <v>1</v>
      </c>
      <c r="BW35" s="93" t="b">
        <f>BH35=AF35</f>
        <v>1</v>
      </c>
      <c r="BX35" s="93" t="b">
        <f>BI35=AG35</f>
        <v>1</v>
      </c>
      <c r="BY35" s="93" t="b">
        <f>BJ35=AH35</f>
        <v>1</v>
      </c>
      <c r="BZ35" s="93" t="b">
        <f>BK35=AI35</f>
        <v>1</v>
      </c>
      <c r="CA35" s="93" t="b">
        <f>BL35=AJ35</f>
        <v>1</v>
      </c>
      <c r="CB35" s="93" t="b">
        <f>BM35=AK35</f>
        <v>1</v>
      </c>
      <c r="CC35" s="93" t="b">
        <f>BN35=AL35</f>
        <v>1</v>
      </c>
      <c r="CD35" s="93" t="b">
        <f>BO35=AM35</f>
        <v>1</v>
      </c>
      <c r="CE35" s="93" t="b">
        <f>BP35=AN35</f>
        <v>1</v>
      </c>
      <c r="CF35" s="93" t="b">
        <f>BQ35=AO35</f>
        <v>1</v>
      </c>
      <c r="CG35" s="93" t="b">
        <f>BR35=AP35</f>
        <v>1</v>
      </c>
    </row>
    <row r="36" spans="1:85">
      <c r="A36" t="s">
        <v>149</v>
      </c>
      <c r="B36">
        <v>2068</v>
      </c>
      <c r="C36" t="s">
        <v>374</v>
      </c>
      <c r="D36" t="s">
        <v>374</v>
      </c>
      <c r="E36" t="s">
        <v>375</v>
      </c>
      <c r="G36" t="s">
        <v>374</v>
      </c>
      <c r="H36" t="s">
        <v>111</v>
      </c>
      <c r="I36">
        <v>0.57</v>
      </c>
      <c r="J36" t="s">
        <v>375</v>
      </c>
      <c r="L36">
        <v>89</v>
      </c>
      <c r="M36" t="str">
        <f>VLOOKUP(N36,Y$2:Z$128,2,FALSE)</f>
        <v>Friday Bridge Community Primary School</v>
      </c>
      <c r="N36">
        <v>2068</v>
      </c>
      <c r="O36" t="str">
        <f>IF(D36="Yes","Day 11","")</f>
        <v>Day 11</v>
      </c>
      <c r="P36" t="str">
        <f>IF(E36="Yes","Day 11","")</f>
        <v/>
      </c>
      <c r="Q36" t="str">
        <f>IF(G36="Yes",H36,"")</f>
        <v>Day 1</v>
      </c>
      <c r="R36" t="str">
        <f>IF(J36="Yes","Day 11","")</f>
        <v/>
      </c>
      <c r="Y36">
        <v>2336</v>
      </c>
      <c r="Z36" t="s">
        <v>144</v>
      </c>
      <c r="AC36" t="s">
        <v>149</v>
      </c>
      <c r="AD36">
        <v>2068</v>
      </c>
      <c r="AE36" t="s">
        <v>374</v>
      </c>
      <c r="AF36" t="s">
        <v>724</v>
      </c>
      <c r="AG36" t="s">
        <v>374</v>
      </c>
      <c r="AH36" t="s">
        <v>374</v>
      </c>
      <c r="AI36">
        <v>89</v>
      </c>
      <c r="AJ36" t="s">
        <v>375</v>
      </c>
      <c r="AK36" s="256"/>
      <c r="AL36" t="s">
        <v>374</v>
      </c>
      <c r="AM36" t="s">
        <v>111</v>
      </c>
      <c r="AN36">
        <v>0.57</v>
      </c>
      <c r="AO36" t="s">
        <v>375</v>
      </c>
      <c r="AQ36" s="93" t="b">
        <f>AC36=A36</f>
        <v>1</v>
      </c>
      <c r="AR36" s="93" t="b">
        <f>AD36=B36</f>
        <v>1</v>
      </c>
      <c r="AS36" s="93" t="b">
        <f>AE36=C36</f>
        <v>1</v>
      </c>
      <c r="AT36" s="93" t="b">
        <f>AH36=D36</f>
        <v>1</v>
      </c>
      <c r="AU36" s="93" t="b">
        <f>AI36=L36</f>
        <v>1</v>
      </c>
      <c r="AV36" s="93" t="b">
        <f>AJ36=E36</f>
        <v>1</v>
      </c>
      <c r="AW36" s="93" t="b">
        <f>AK36=F36</f>
        <v>1</v>
      </c>
      <c r="AX36" s="93" t="b">
        <f>AL36=G36</f>
        <v>1</v>
      </c>
      <c r="AY36" s="93" t="b">
        <f>AM36=H36</f>
        <v>1</v>
      </c>
      <c r="AZ36" s="93" t="b">
        <f>I36=AN36</f>
        <v>1</v>
      </c>
      <c r="BA36" s="93" t="b">
        <f>AO36=J36</f>
        <v>1</v>
      </c>
      <c r="BB36" s="93" t="b">
        <f>AP36=K36</f>
        <v>1</v>
      </c>
      <c r="BE36" s="254" t="s">
        <v>149</v>
      </c>
      <c r="BF36" s="254">
        <v>2068</v>
      </c>
      <c r="BG36" s="254" t="s">
        <v>374</v>
      </c>
      <c r="BH36" s="254" t="s">
        <v>724</v>
      </c>
      <c r="BI36" s="254" t="s">
        <v>374</v>
      </c>
      <c r="BJ36" s="254" t="s">
        <v>374</v>
      </c>
      <c r="BK36" s="254">
        <v>89</v>
      </c>
      <c r="BL36" s="254" t="s">
        <v>375</v>
      </c>
      <c r="BM36" s="259"/>
      <c r="BN36" s="254" t="s">
        <v>374</v>
      </c>
      <c r="BO36" s="254" t="s">
        <v>111</v>
      </c>
      <c r="BP36" s="254">
        <v>0.57</v>
      </c>
      <c r="BQ36" s="254" t="s">
        <v>375</v>
      </c>
      <c r="BR36" s="259"/>
      <c r="BT36" s="93" t="b">
        <f>BE36=AC36</f>
        <v>1</v>
      </c>
      <c r="BU36" s="93" t="b">
        <f>BF36=AD36</f>
        <v>1</v>
      </c>
      <c r="BV36" s="93" t="b">
        <f>BG36=AE36</f>
        <v>1</v>
      </c>
      <c r="BW36" s="93" t="b">
        <f>BH36=AF36</f>
        <v>1</v>
      </c>
      <c r="BX36" s="93" t="b">
        <f>BI36=AG36</f>
        <v>1</v>
      </c>
      <c r="BY36" s="93" t="b">
        <f>BJ36=AH36</f>
        <v>1</v>
      </c>
      <c r="BZ36" s="93" t="b">
        <f>BK36=AI36</f>
        <v>1</v>
      </c>
      <c r="CA36" s="93" t="b">
        <f>BL36=AJ36</f>
        <v>1</v>
      </c>
      <c r="CB36" s="93" t="b">
        <f>BM36=AK36</f>
        <v>1</v>
      </c>
      <c r="CC36" s="93" t="b">
        <f>BN36=AL36</f>
        <v>1</v>
      </c>
      <c r="CD36" s="93" t="b">
        <f>BO36=AM36</f>
        <v>1</v>
      </c>
      <c r="CE36" s="93" t="b">
        <f>BP36=AN36</f>
        <v>1</v>
      </c>
      <c r="CF36" s="93" t="b">
        <f>BQ36=AO36</f>
        <v>1</v>
      </c>
      <c r="CG36" s="93" t="b">
        <f>BR36=AP36</f>
        <v>1</v>
      </c>
    </row>
    <row r="37" spans="1:85">
      <c r="A37" t="s">
        <v>969</v>
      </c>
      <c r="B37">
        <v>2109</v>
      </c>
      <c r="C37" t="s">
        <v>374</v>
      </c>
      <c r="D37" t="s">
        <v>374</v>
      </c>
      <c r="E37" t="s">
        <v>375</v>
      </c>
      <c r="G37" t="s">
        <v>374</v>
      </c>
      <c r="H37" t="s">
        <v>108</v>
      </c>
      <c r="I37">
        <v>1</v>
      </c>
      <c r="J37" t="s">
        <v>374</v>
      </c>
      <c r="K37">
        <v>2</v>
      </c>
      <c r="L37">
        <v>225</v>
      </c>
      <c r="M37" t="str">
        <f>VLOOKUP(N37,Y$2:Z$128,2,FALSE)</f>
        <v>Newnham Croft Primary School</v>
      </c>
      <c r="N37">
        <v>2109</v>
      </c>
      <c r="O37" t="str">
        <f>IF(D37="Yes","Day 11","")</f>
        <v>Day 11</v>
      </c>
      <c r="P37" t="str">
        <f>IF(E37="Yes","Day 11","")</f>
        <v/>
      </c>
      <c r="Q37" t="str">
        <f>IF(G37="Yes",H37,"")</f>
        <v>Day 11</v>
      </c>
      <c r="R37" t="str">
        <f>IF(J37="Yes","Day 11","")</f>
        <v>Day 11</v>
      </c>
      <c r="Y37">
        <v>2010</v>
      </c>
      <c r="Z37" t="s">
        <v>145</v>
      </c>
      <c r="AC37" t="s">
        <v>969</v>
      </c>
      <c r="AD37">
        <v>2109</v>
      </c>
      <c r="AE37" t="s">
        <v>374</v>
      </c>
      <c r="AF37" t="s">
        <v>761</v>
      </c>
      <c r="AG37" t="s">
        <v>374</v>
      </c>
      <c r="AH37" t="s">
        <v>374</v>
      </c>
      <c r="AI37">
        <v>225</v>
      </c>
      <c r="AJ37" t="s">
        <v>375</v>
      </c>
      <c r="AK37" s="256"/>
      <c r="AL37" t="s">
        <v>374</v>
      </c>
      <c r="AM37" t="s">
        <v>108</v>
      </c>
      <c r="AN37">
        <v>1</v>
      </c>
      <c r="AO37" t="s">
        <v>374</v>
      </c>
      <c r="AP37">
        <v>2</v>
      </c>
      <c r="AQ37" s="93" t="b">
        <f>AC37=A37</f>
        <v>1</v>
      </c>
      <c r="AR37" s="93" t="b">
        <f>AD37=B37</f>
        <v>1</v>
      </c>
      <c r="AS37" s="93" t="b">
        <f>AE37=C37</f>
        <v>1</v>
      </c>
      <c r="AT37" s="93" t="b">
        <f>AH37=D37</f>
        <v>1</v>
      </c>
      <c r="AU37" s="93" t="b">
        <f>AI37=L37</f>
        <v>1</v>
      </c>
      <c r="AV37" s="93" t="b">
        <f>AJ37=E37</f>
        <v>1</v>
      </c>
      <c r="AW37" s="93" t="b">
        <f>AK37=F37</f>
        <v>1</v>
      </c>
      <c r="AX37" s="93" t="b">
        <f>AL37=G37</f>
        <v>1</v>
      </c>
      <c r="AY37" s="93" t="b">
        <f>AM37=H37</f>
        <v>1</v>
      </c>
      <c r="AZ37" s="93" t="b">
        <f>I37=AN37</f>
        <v>1</v>
      </c>
      <c r="BA37" s="93" t="b">
        <f>AO37=J37</f>
        <v>1</v>
      </c>
      <c r="BB37" s="93" t="b">
        <f>AP37=K37</f>
        <v>1</v>
      </c>
      <c r="BE37" s="255" t="s">
        <v>969</v>
      </c>
      <c r="BF37" s="255">
        <v>2109</v>
      </c>
      <c r="BG37" s="255" t="s">
        <v>374</v>
      </c>
      <c r="BH37" s="255" t="s">
        <v>761</v>
      </c>
      <c r="BI37" s="255" t="s">
        <v>374</v>
      </c>
      <c r="BJ37" s="255" t="s">
        <v>374</v>
      </c>
      <c r="BK37" s="255">
        <v>225</v>
      </c>
      <c r="BL37" s="255" t="s">
        <v>375</v>
      </c>
      <c r="BM37" s="258"/>
      <c r="BN37" s="255" t="s">
        <v>374</v>
      </c>
      <c r="BO37" s="255" t="s">
        <v>108</v>
      </c>
      <c r="BP37" s="255">
        <v>1</v>
      </c>
      <c r="BQ37" s="255" t="s">
        <v>374</v>
      </c>
      <c r="BR37" s="258">
        <v>2</v>
      </c>
      <c r="BT37" s="93" t="b">
        <f>BE37=AC37</f>
        <v>1</v>
      </c>
      <c r="BU37" s="93" t="b">
        <f>BF37=AD37</f>
        <v>1</v>
      </c>
      <c r="BV37" s="93" t="b">
        <f>BG37=AE37</f>
        <v>1</v>
      </c>
      <c r="BW37" s="93" t="b">
        <f>BH37=AF37</f>
        <v>1</v>
      </c>
      <c r="BX37" s="93" t="b">
        <f>BI37=AG37</f>
        <v>1</v>
      </c>
      <c r="BY37" s="93" t="b">
        <f>BJ37=AH37</f>
        <v>1</v>
      </c>
      <c r="BZ37" s="93" t="b">
        <f>BK37=AI37</f>
        <v>1</v>
      </c>
      <c r="CA37" s="93" t="b">
        <f>BL37=AJ37</f>
        <v>1</v>
      </c>
      <c r="CB37" s="93" t="b">
        <f>BM37=AK37</f>
        <v>1</v>
      </c>
      <c r="CC37" s="93" t="b">
        <f>BN37=AL37</f>
        <v>1</v>
      </c>
      <c r="CD37" s="93" t="b">
        <f>BO37=AM37</f>
        <v>1</v>
      </c>
      <c r="CE37" s="93" t="b">
        <f>BP37=AN37</f>
        <v>1</v>
      </c>
      <c r="CF37" s="93" t="b">
        <f>BQ37=AO37</f>
        <v>1</v>
      </c>
      <c r="CG37" s="93" t="b">
        <f>BR37=AP37</f>
        <v>1</v>
      </c>
    </row>
    <row r="38" spans="1:85">
      <c r="A38" t="s">
        <v>970</v>
      </c>
      <c r="B38">
        <v>3074</v>
      </c>
      <c r="C38" t="s">
        <v>374</v>
      </c>
      <c r="D38" t="s">
        <v>374</v>
      </c>
      <c r="E38" t="s">
        <v>374</v>
      </c>
      <c r="F38">
        <v>7.79</v>
      </c>
      <c r="G38" t="s">
        <v>374</v>
      </c>
      <c r="H38" t="s">
        <v>108</v>
      </c>
      <c r="I38">
        <v>0.41</v>
      </c>
      <c r="J38" t="s">
        <v>375</v>
      </c>
      <c r="L38">
        <v>202</v>
      </c>
      <c r="M38" t="str">
        <f>VLOOKUP(N38,Y$2:Z$128,2,FALSE)</f>
        <v>Eynesbury CofE C Primary School</v>
      </c>
      <c r="N38">
        <v>3074</v>
      </c>
      <c r="O38" t="str">
        <f>IF(D38="Yes","Day 11","")</f>
        <v>Day 11</v>
      </c>
      <c r="P38" t="str">
        <f>IF(E38="Yes","Day 11","")</f>
        <v>Day 11</v>
      </c>
      <c r="Q38" t="str">
        <f>IF(G38="Yes",H38,"")</f>
        <v>Day 11</v>
      </c>
      <c r="R38" t="str">
        <f>IF(J38="Yes","Day 11","")</f>
        <v/>
      </c>
      <c r="Y38">
        <v>2208</v>
      </c>
      <c r="Z38" t="s">
        <v>180</v>
      </c>
      <c r="AC38" t="s">
        <v>970</v>
      </c>
      <c r="AD38">
        <v>3074</v>
      </c>
      <c r="AE38" t="s">
        <v>374</v>
      </c>
      <c r="AF38" t="s">
        <v>708</v>
      </c>
      <c r="AG38" t="s">
        <v>374</v>
      </c>
      <c r="AH38" t="s">
        <v>374</v>
      </c>
      <c r="AI38">
        <v>202</v>
      </c>
      <c r="AJ38" t="s">
        <v>374</v>
      </c>
      <c r="AK38">
        <v>7.79</v>
      </c>
      <c r="AL38" t="s">
        <v>374</v>
      </c>
      <c r="AM38" t="s">
        <v>108</v>
      </c>
      <c r="AN38">
        <v>0.41</v>
      </c>
      <c r="AO38" t="s">
        <v>375</v>
      </c>
      <c r="AQ38" s="93" t="b">
        <f>AC38=A38</f>
        <v>1</v>
      </c>
      <c r="AR38" s="93" t="b">
        <f>AD38=B38</f>
        <v>1</v>
      </c>
      <c r="AS38" s="93" t="b">
        <f>AE38=C38</f>
        <v>1</v>
      </c>
      <c r="AT38" s="93" t="b">
        <f>AH38=D38</f>
        <v>1</v>
      </c>
      <c r="AU38" s="93" t="b">
        <f>AI38=L38</f>
        <v>1</v>
      </c>
      <c r="AV38" s="93" t="b">
        <f>AJ38=E38</f>
        <v>1</v>
      </c>
      <c r="AW38" s="93" t="b">
        <f>AK38=F38</f>
        <v>1</v>
      </c>
      <c r="AX38" s="93" t="b">
        <f>AL38=G38</f>
        <v>1</v>
      </c>
      <c r="AY38" s="93" t="b">
        <f>AM38=H38</f>
        <v>1</v>
      </c>
      <c r="AZ38" s="93" t="b">
        <f>I38=AN38</f>
        <v>1</v>
      </c>
      <c r="BA38" s="93" t="b">
        <f>AO38=J38</f>
        <v>1</v>
      </c>
      <c r="BB38" s="93" t="b">
        <f>AP38=K38</f>
        <v>1</v>
      </c>
      <c r="BE38" s="254" t="s">
        <v>970</v>
      </c>
      <c r="BF38" s="254">
        <v>3074</v>
      </c>
      <c r="BG38" s="254" t="s">
        <v>374</v>
      </c>
      <c r="BH38" s="254" t="s">
        <v>708</v>
      </c>
      <c r="BI38" s="254" t="s">
        <v>374</v>
      </c>
      <c r="BJ38" s="254" t="s">
        <v>374</v>
      </c>
      <c r="BK38" s="254">
        <v>202</v>
      </c>
      <c r="BL38" s="254" t="s">
        <v>374</v>
      </c>
      <c r="BM38" s="259">
        <v>7.79</v>
      </c>
      <c r="BN38" s="254" t="s">
        <v>374</v>
      </c>
      <c r="BO38" s="254" t="s">
        <v>108</v>
      </c>
      <c r="BP38" s="254">
        <v>0.41</v>
      </c>
      <c r="BQ38" s="254" t="s">
        <v>375</v>
      </c>
      <c r="BR38" s="259"/>
      <c r="BT38" s="93" t="b">
        <f>BE38=AC38</f>
        <v>1</v>
      </c>
      <c r="BU38" s="93" t="b">
        <f>BF38=AD38</f>
        <v>1</v>
      </c>
      <c r="BV38" s="93" t="b">
        <f>BG38=AE38</f>
        <v>1</v>
      </c>
      <c r="BW38" s="93" t="b">
        <f>BH38=AF38</f>
        <v>1</v>
      </c>
      <c r="BX38" s="93" t="b">
        <f>BI38=AG38</f>
        <v>1</v>
      </c>
      <c r="BY38" s="93" t="b">
        <f>BJ38=AH38</f>
        <v>1</v>
      </c>
      <c r="BZ38" s="93" t="b">
        <f>BK38=AI38</f>
        <v>1</v>
      </c>
      <c r="CA38" s="93" t="b">
        <f>BL38=AJ38</f>
        <v>1</v>
      </c>
      <c r="CB38" s="93" t="b">
        <f>BM38=AK38</f>
        <v>1</v>
      </c>
      <c r="CC38" s="93" t="b">
        <f>BN38=AL38</f>
        <v>1</v>
      </c>
      <c r="CD38" s="93" t="b">
        <f>BO38=AM38</f>
        <v>1</v>
      </c>
      <c r="CE38" s="93" t="b">
        <f>BP38=AN38</f>
        <v>1</v>
      </c>
      <c r="CF38" s="93" t="b">
        <f>BQ38=AO38</f>
        <v>1</v>
      </c>
      <c r="CG38" s="93" t="b">
        <f>BR38=AP38</f>
        <v>1</v>
      </c>
    </row>
    <row r="39" spans="1:85">
      <c r="A39" t="s">
        <v>167</v>
      </c>
      <c r="B39">
        <v>2446</v>
      </c>
      <c r="C39" t="s">
        <v>374</v>
      </c>
      <c r="D39" t="s">
        <v>374</v>
      </c>
      <c r="E39" t="s">
        <v>375</v>
      </c>
      <c r="G39" t="s">
        <v>375</v>
      </c>
      <c r="J39" t="s">
        <v>375</v>
      </c>
      <c r="L39">
        <v>398</v>
      </c>
      <c r="M39" t="str">
        <f>VLOOKUP(N39,Y$2:Z$128,2,FALSE)</f>
        <v>Kings Hedges Primary School</v>
      </c>
      <c r="N39">
        <v>2446</v>
      </c>
      <c r="O39" t="str">
        <f>IF(D39="Yes","Day 11","")</f>
        <v>Day 11</v>
      </c>
      <c r="P39" t="str">
        <f>IF(E39="Yes","Day 11","")</f>
        <v/>
      </c>
      <c r="Q39" t="str">
        <f>IF(G39="Yes",H39,"")</f>
        <v/>
      </c>
      <c r="R39" t="str">
        <f>IF(J39="Yes","Day 11","")</f>
        <v/>
      </c>
      <c r="Y39">
        <v>3065</v>
      </c>
      <c r="Z39" t="s">
        <v>474</v>
      </c>
      <c r="AC39" t="s">
        <v>167</v>
      </c>
      <c r="AD39">
        <v>2446</v>
      </c>
      <c r="AE39" t="s">
        <v>374</v>
      </c>
      <c r="AF39" t="s">
        <v>1005</v>
      </c>
      <c r="AG39" t="s">
        <v>374</v>
      </c>
      <c r="AH39" t="s">
        <v>374</v>
      </c>
      <c r="AI39">
        <v>398</v>
      </c>
      <c r="AJ39" t="s">
        <v>375</v>
      </c>
      <c r="AK39" s="256"/>
      <c r="AL39" t="s">
        <v>375</v>
      </c>
      <c r="AO39" t="s">
        <v>375</v>
      </c>
      <c r="AQ39" s="93" t="b">
        <f>AC39=A39</f>
        <v>1</v>
      </c>
      <c r="AR39" s="93" t="b">
        <f>AD39=B39</f>
        <v>1</v>
      </c>
      <c r="AS39" s="93" t="b">
        <f>AE39=C39</f>
        <v>1</v>
      </c>
      <c r="AT39" s="93" t="b">
        <f>AH39=D39</f>
        <v>1</v>
      </c>
      <c r="AU39" s="93" t="b">
        <f>AI39=L39</f>
        <v>1</v>
      </c>
      <c r="AV39" s="93" t="b">
        <f>AJ39=E39</f>
        <v>1</v>
      </c>
      <c r="AW39" s="93" t="b">
        <f>AK39=F39</f>
        <v>1</v>
      </c>
      <c r="AX39" s="93" t="b">
        <f>AL39=G39</f>
        <v>1</v>
      </c>
      <c r="AY39" s="93" t="b">
        <f>AM39=H39</f>
        <v>1</v>
      </c>
      <c r="AZ39" s="93" t="b">
        <f>I39=AN39</f>
        <v>1</v>
      </c>
      <c r="BA39" s="93" t="b">
        <f>AO39=J39</f>
        <v>1</v>
      </c>
      <c r="BB39" s="93" t="b">
        <f>AP39=K39</f>
        <v>1</v>
      </c>
      <c r="BE39" s="255" t="s">
        <v>167</v>
      </c>
      <c r="BF39" s="255">
        <v>2446</v>
      </c>
      <c r="BG39" s="255" t="s">
        <v>374</v>
      </c>
      <c r="BH39" s="255" t="s">
        <v>1005</v>
      </c>
      <c r="BI39" s="255" t="s">
        <v>374</v>
      </c>
      <c r="BJ39" s="255" t="s">
        <v>374</v>
      </c>
      <c r="BK39" s="255">
        <v>398</v>
      </c>
      <c r="BL39" s="255" t="s">
        <v>375</v>
      </c>
      <c r="BM39" s="258"/>
      <c r="BN39" s="255" t="s">
        <v>375</v>
      </c>
      <c r="BO39" s="255"/>
      <c r="BP39" s="255"/>
      <c r="BQ39" s="255" t="s">
        <v>375</v>
      </c>
      <c r="BR39" s="258"/>
      <c r="BT39" s="93" t="b">
        <f>BE39=AC39</f>
        <v>1</v>
      </c>
      <c r="BU39" s="93" t="b">
        <f>BF39=AD39</f>
        <v>1</v>
      </c>
      <c r="BV39" s="93" t="b">
        <f>BG39=AE39</f>
        <v>1</v>
      </c>
      <c r="BW39" s="93" t="b">
        <f>BH39=AF39</f>
        <v>1</v>
      </c>
      <c r="BX39" s="93" t="b">
        <f>BI39=AG39</f>
        <v>1</v>
      </c>
      <c r="BY39" s="93" t="b">
        <f>BJ39=AH39</f>
        <v>1</v>
      </c>
      <c r="BZ39" s="93" t="b">
        <f>BK39=AI39</f>
        <v>1</v>
      </c>
      <c r="CA39" s="93" t="b">
        <f>BL39=AJ39</f>
        <v>1</v>
      </c>
      <c r="CB39" s="93" t="b">
        <f>BM39=AK39</f>
        <v>1</v>
      </c>
      <c r="CC39" s="93" t="b">
        <f>BN39=AL39</f>
        <v>1</v>
      </c>
      <c r="CD39" s="93" t="b">
        <f>BO39=AM39</f>
        <v>1</v>
      </c>
      <c r="CE39" s="93" t="b">
        <f>BP39=AN39</f>
        <v>1</v>
      </c>
      <c r="CF39" s="93" t="b">
        <f>BQ39=AO39</f>
        <v>1</v>
      </c>
      <c r="CG39" s="93" t="b">
        <f>BR39=AP39</f>
        <v>1</v>
      </c>
    </row>
    <row r="40" spans="1:85">
      <c r="A40" t="s">
        <v>156</v>
      </c>
      <c r="B40">
        <v>3035</v>
      </c>
      <c r="C40" t="s">
        <v>375</v>
      </c>
      <c r="L40" s="256"/>
      <c r="M40" t="str">
        <f>VLOOKUP(N40,Y$2:Z$128,2,FALSE)</f>
        <v>Haslingfield Endowed Primary School</v>
      </c>
      <c r="N40">
        <v>3035</v>
      </c>
      <c r="O40" t="str">
        <f>IF(D40="Yes","Day 11","")</f>
        <v/>
      </c>
      <c r="P40" t="str">
        <f>IF(E40="Yes","Day 11","")</f>
        <v/>
      </c>
      <c r="Q40" t="str">
        <f>IF(G40="Yes",H40,"")</f>
        <v/>
      </c>
      <c r="R40" t="str">
        <f>IF(J40="Yes","Day 11","")</f>
        <v/>
      </c>
      <c r="Y40">
        <v>3014</v>
      </c>
      <c r="Z40" t="s">
        <v>480</v>
      </c>
      <c r="AC40" t="s">
        <v>156</v>
      </c>
      <c r="AD40">
        <v>3035</v>
      </c>
      <c r="AE40" t="s">
        <v>375</v>
      </c>
      <c r="AK40" s="256"/>
      <c r="AQ40" s="93" t="b">
        <f>AC40=A40</f>
        <v>1</v>
      </c>
      <c r="AR40" s="93" t="b">
        <f>AD40=B40</f>
        <v>1</v>
      </c>
      <c r="AS40" s="93" t="b">
        <f>AE40=C40</f>
        <v>1</v>
      </c>
      <c r="AT40" s="93" t="b">
        <f>AH40=D40</f>
        <v>1</v>
      </c>
      <c r="AU40" s="93" t="b">
        <f>AI40=L40</f>
        <v>1</v>
      </c>
      <c r="AV40" s="93" t="b">
        <f>AJ40=E40</f>
        <v>1</v>
      </c>
      <c r="AW40" s="93" t="b">
        <f>AK40=F40</f>
        <v>1</v>
      </c>
      <c r="AX40" s="93" t="b">
        <f>AL40=G40</f>
        <v>1</v>
      </c>
      <c r="AY40" s="93" t="b">
        <f>AM40=H40</f>
        <v>1</v>
      </c>
      <c r="AZ40" s="93" t="b">
        <f>I40=AN40</f>
        <v>1</v>
      </c>
      <c r="BA40" s="93" t="b">
        <f>AO40=J40</f>
        <v>1</v>
      </c>
      <c r="BB40" s="93" t="b">
        <f>AP40=K40</f>
        <v>1</v>
      </c>
      <c r="BE40" s="254" t="s">
        <v>156</v>
      </c>
      <c r="BF40" s="254">
        <v>3035</v>
      </c>
      <c r="BG40" s="254" t="s">
        <v>375</v>
      </c>
      <c r="BH40" s="254"/>
      <c r="BI40" s="254"/>
      <c r="BJ40" s="254"/>
      <c r="BK40" s="254"/>
      <c r="BL40" s="254"/>
      <c r="BM40" s="259"/>
      <c r="BN40" s="254"/>
      <c r="BO40" s="254"/>
      <c r="BP40" s="254"/>
      <c r="BQ40" s="254"/>
      <c r="BR40" s="259"/>
      <c r="BT40" s="93" t="b">
        <f>BE40=AC40</f>
        <v>1</v>
      </c>
      <c r="BU40" s="93" t="b">
        <f>BF40=AD40</f>
        <v>1</v>
      </c>
      <c r="BV40" s="93" t="b">
        <f>BG40=AE40</f>
        <v>1</v>
      </c>
      <c r="BW40" s="93" t="b">
        <f>BH40=AF40</f>
        <v>1</v>
      </c>
      <c r="BX40" s="93" t="b">
        <f>BI40=AG40</f>
        <v>1</v>
      </c>
      <c r="BY40" s="93" t="b">
        <f>BJ40=AH40</f>
        <v>1</v>
      </c>
      <c r="BZ40" s="93" t="b">
        <f>BK40=AI40</f>
        <v>1</v>
      </c>
      <c r="CA40" s="93" t="b">
        <f>BL40=AJ40</f>
        <v>1</v>
      </c>
      <c r="CB40" s="93" t="b">
        <f>BM40=AK40</f>
        <v>1</v>
      </c>
      <c r="CC40" s="93" t="b">
        <f>BN40=AL40</f>
        <v>1</v>
      </c>
      <c r="CD40" s="93" t="b">
        <f>BO40=AM40</f>
        <v>1</v>
      </c>
      <c r="CE40" s="93" t="b">
        <f>BP40=AN40</f>
        <v>1</v>
      </c>
      <c r="CF40" s="93" t="b">
        <f>BQ40=AO40</f>
        <v>1</v>
      </c>
      <c r="CG40" s="93" t="b">
        <f>BR40=AP40</f>
        <v>1</v>
      </c>
    </row>
    <row r="41" spans="1:85">
      <c r="A41" t="s">
        <v>971</v>
      </c>
      <c r="B41">
        <v>2004</v>
      </c>
      <c r="C41" t="s">
        <v>374</v>
      </c>
      <c r="D41" t="s">
        <v>374</v>
      </c>
      <c r="E41" t="s">
        <v>375</v>
      </c>
      <c r="G41" t="s">
        <v>375</v>
      </c>
      <c r="J41" t="s">
        <v>374</v>
      </c>
      <c r="K41">
        <v>1</v>
      </c>
      <c r="L41">
        <v>196</v>
      </c>
      <c r="M41" t="str">
        <f>VLOOKUP(N41,Y$2:Z$128,2,FALSE)</f>
        <v>Caldecote Primary School</v>
      </c>
      <c r="N41">
        <v>2004</v>
      </c>
      <c r="O41" t="str">
        <f>IF(D41="Yes","Day 11","")</f>
        <v>Day 11</v>
      </c>
      <c r="P41" t="str">
        <f>IF(E41="Yes","Day 11","")</f>
        <v/>
      </c>
      <c r="Q41" t="str">
        <f>IF(G41="Yes",H41,"")</f>
        <v/>
      </c>
      <c r="R41" t="str">
        <f>IF(J41="Yes","Day 11","")</f>
        <v>Day 11</v>
      </c>
      <c r="Y41">
        <v>2321</v>
      </c>
      <c r="Z41" t="s">
        <v>485</v>
      </c>
      <c r="AC41" t="s">
        <v>971</v>
      </c>
      <c r="AD41">
        <v>2004</v>
      </c>
      <c r="AE41" t="s">
        <v>374</v>
      </c>
      <c r="AF41" t="s">
        <v>1006</v>
      </c>
      <c r="AG41" t="s">
        <v>374</v>
      </c>
      <c r="AH41" t="s">
        <v>374</v>
      </c>
      <c r="AI41">
        <v>196</v>
      </c>
      <c r="AJ41" t="s">
        <v>375</v>
      </c>
      <c r="AK41" s="256"/>
      <c r="AL41" t="s">
        <v>375</v>
      </c>
      <c r="AO41" t="s">
        <v>374</v>
      </c>
      <c r="AP41">
        <v>1</v>
      </c>
      <c r="AQ41" s="93" t="b">
        <f>AC41=A41</f>
        <v>1</v>
      </c>
      <c r="AR41" s="93" t="b">
        <f>AD41=B41</f>
        <v>1</v>
      </c>
      <c r="AS41" s="93" t="b">
        <f>AE41=C41</f>
        <v>1</v>
      </c>
      <c r="AT41" s="93" t="b">
        <f>AH41=D41</f>
        <v>1</v>
      </c>
      <c r="AU41" s="93" t="b">
        <f>AI41=L41</f>
        <v>1</v>
      </c>
      <c r="AV41" s="93" t="b">
        <f>AJ41=E41</f>
        <v>1</v>
      </c>
      <c r="AW41" s="93" t="b">
        <f>AK41=F41</f>
        <v>1</v>
      </c>
      <c r="AX41" s="93" t="b">
        <f>AL41=G41</f>
        <v>1</v>
      </c>
      <c r="AY41" s="93" t="b">
        <f>AM41=H41</f>
        <v>1</v>
      </c>
      <c r="AZ41" s="93" t="b">
        <f>I41=AN41</f>
        <v>1</v>
      </c>
      <c r="BA41" s="93" t="b">
        <f>AO41=J41</f>
        <v>1</v>
      </c>
      <c r="BB41" s="93" t="b">
        <f>AP41=K41</f>
        <v>1</v>
      </c>
      <c r="BE41" s="255" t="s">
        <v>971</v>
      </c>
      <c r="BF41" s="255">
        <v>2004</v>
      </c>
      <c r="BG41" s="255" t="s">
        <v>374</v>
      </c>
      <c r="BH41" s="255" t="s">
        <v>1006</v>
      </c>
      <c r="BI41" s="255" t="s">
        <v>374</v>
      </c>
      <c r="BJ41" s="255" t="s">
        <v>374</v>
      </c>
      <c r="BK41" s="255">
        <v>196</v>
      </c>
      <c r="BL41" s="255" t="s">
        <v>375</v>
      </c>
      <c r="BM41" s="258"/>
      <c r="BN41" s="255" t="s">
        <v>375</v>
      </c>
      <c r="BO41" s="255"/>
      <c r="BP41" s="255"/>
      <c r="BQ41" s="255" t="s">
        <v>374</v>
      </c>
      <c r="BR41" s="258">
        <v>1</v>
      </c>
      <c r="BT41" s="93" t="b">
        <f>BE41=AC41</f>
        <v>1</v>
      </c>
      <c r="BU41" s="93" t="b">
        <f>BF41=AD41</f>
        <v>1</v>
      </c>
      <c r="BV41" s="93" t="b">
        <f>BG41=AE41</f>
        <v>1</v>
      </c>
      <c r="BW41" s="93" t="b">
        <f>BH41=AF41</f>
        <v>1</v>
      </c>
      <c r="BX41" s="93" t="b">
        <f>BI41=AG41</f>
        <v>1</v>
      </c>
      <c r="BY41" s="93" t="b">
        <f>BJ41=AH41</f>
        <v>1</v>
      </c>
      <c r="BZ41" s="93" t="b">
        <f>BK41=AI41</f>
        <v>1</v>
      </c>
      <c r="CA41" s="93" t="b">
        <f>BL41=AJ41</f>
        <v>1</v>
      </c>
      <c r="CB41" s="93" t="b">
        <f>BM41=AK41</f>
        <v>1</v>
      </c>
      <c r="CC41" s="93" t="b">
        <f>BN41=AL41</f>
        <v>1</v>
      </c>
      <c r="CD41" s="93" t="b">
        <f>BO41=AM41</f>
        <v>1</v>
      </c>
      <c r="CE41" s="93" t="b">
        <f>BP41=AN41</f>
        <v>1</v>
      </c>
      <c r="CF41" s="93" t="b">
        <f>BQ41=AO41</f>
        <v>1</v>
      </c>
      <c r="CG41" s="93" t="b">
        <f>BR41=AP41</f>
        <v>1</v>
      </c>
    </row>
    <row r="42" spans="1:85">
      <c r="A42" t="s">
        <v>972</v>
      </c>
      <c r="B42">
        <v>2029</v>
      </c>
      <c r="C42" t="s">
        <v>374</v>
      </c>
      <c r="D42" t="s">
        <v>374</v>
      </c>
      <c r="E42" t="s">
        <v>375</v>
      </c>
      <c r="G42" t="s">
        <v>375</v>
      </c>
      <c r="J42" t="s">
        <v>374</v>
      </c>
      <c r="K42">
        <v>1.78</v>
      </c>
      <c r="L42">
        <v>192</v>
      </c>
      <c r="M42" t="str">
        <f>VLOOKUP(N42,Y$2:Z$128,2,FALSE)</f>
        <v>Meldreth Primary School</v>
      </c>
      <c r="N42">
        <v>2029</v>
      </c>
      <c r="O42" t="str">
        <f>IF(D42="Yes","Day 11","")</f>
        <v>Day 11</v>
      </c>
      <c r="P42" t="str">
        <f>IF(E42="Yes","Day 11","")</f>
        <v/>
      </c>
      <c r="Q42" t="str">
        <f>IF(G42="Yes",H42,"")</f>
        <v/>
      </c>
      <c r="R42" t="str">
        <f>IF(J42="Yes","Day 11","")</f>
        <v>Day 11</v>
      </c>
      <c r="Y42">
        <v>2011</v>
      </c>
      <c r="Z42" t="s">
        <v>147</v>
      </c>
      <c r="AC42" t="s">
        <v>972</v>
      </c>
      <c r="AD42">
        <v>2029</v>
      </c>
      <c r="AE42" t="s">
        <v>374</v>
      </c>
      <c r="AF42" t="s">
        <v>790</v>
      </c>
      <c r="AG42" t="s">
        <v>374</v>
      </c>
      <c r="AH42" t="s">
        <v>374</v>
      </c>
      <c r="AI42">
        <v>192</v>
      </c>
      <c r="AJ42" t="s">
        <v>375</v>
      </c>
      <c r="AK42" s="256"/>
      <c r="AL42" t="s">
        <v>375</v>
      </c>
      <c r="AO42" t="s">
        <v>374</v>
      </c>
      <c r="AP42">
        <v>1.78</v>
      </c>
      <c r="AQ42" s="93" t="b">
        <f>AC42=A42</f>
        <v>1</v>
      </c>
      <c r="AR42" s="93" t="b">
        <f>AD42=B42</f>
        <v>1</v>
      </c>
      <c r="AS42" s="93" t="b">
        <f>AE42=C42</f>
        <v>1</v>
      </c>
      <c r="AT42" s="93" t="b">
        <f>AH42=D42</f>
        <v>1</v>
      </c>
      <c r="AU42" s="93" t="b">
        <f>AI42=L42</f>
        <v>1</v>
      </c>
      <c r="AV42" s="93" t="b">
        <f>AJ42=E42</f>
        <v>1</v>
      </c>
      <c r="AW42" s="93" t="b">
        <f>AK42=F42</f>
        <v>1</v>
      </c>
      <c r="AX42" s="93" t="b">
        <f>AL42=G42</f>
        <v>1</v>
      </c>
      <c r="AY42" s="93" t="b">
        <f>AM42=H42</f>
        <v>1</v>
      </c>
      <c r="AZ42" s="93" t="b">
        <f>I42=AN42</f>
        <v>1</v>
      </c>
      <c r="BA42" s="93" t="b">
        <f>AO42=J42</f>
        <v>1</v>
      </c>
      <c r="BB42" s="93" t="b">
        <f>AP42=K42</f>
        <v>1</v>
      </c>
      <c r="BE42" s="254" t="s">
        <v>972</v>
      </c>
      <c r="BF42" s="254">
        <v>2029</v>
      </c>
      <c r="BG42" s="254" t="s">
        <v>374</v>
      </c>
      <c r="BH42" s="254" t="s">
        <v>790</v>
      </c>
      <c r="BI42" s="254" t="s">
        <v>374</v>
      </c>
      <c r="BJ42" s="254" t="s">
        <v>374</v>
      </c>
      <c r="BK42" s="254">
        <v>192</v>
      </c>
      <c r="BL42" s="254" t="s">
        <v>375</v>
      </c>
      <c r="BM42" s="259"/>
      <c r="BN42" s="254" t="s">
        <v>375</v>
      </c>
      <c r="BO42" s="254"/>
      <c r="BP42" s="254"/>
      <c r="BQ42" s="254" t="s">
        <v>374</v>
      </c>
      <c r="BR42" s="259">
        <v>1.78</v>
      </c>
      <c r="BT42" s="93" t="b">
        <f>BE42=AC42</f>
        <v>1</v>
      </c>
      <c r="BU42" s="93" t="b">
        <f>BF42=AD42</f>
        <v>1</v>
      </c>
      <c r="BV42" s="93" t="b">
        <f>BG42=AE42</f>
        <v>1</v>
      </c>
      <c r="BW42" s="93" t="b">
        <f>BH42=AF42</f>
        <v>1</v>
      </c>
      <c r="BX42" s="93" t="b">
        <f>BI42=AG42</f>
        <v>1</v>
      </c>
      <c r="BY42" s="93" t="b">
        <f>BJ42=AH42</f>
        <v>1</v>
      </c>
      <c r="BZ42" s="93" t="b">
        <f>BK42=AI42</f>
        <v>1</v>
      </c>
      <c r="CA42" s="93" t="b">
        <f>BL42=AJ42</f>
        <v>1</v>
      </c>
      <c r="CB42" s="93" t="b">
        <f>BM42=AK42</f>
        <v>1</v>
      </c>
      <c r="CC42" s="93" t="b">
        <f>BN42=AL42</f>
        <v>1</v>
      </c>
      <c r="CD42" s="93" t="b">
        <f>BO42=AM42</f>
        <v>1</v>
      </c>
      <c r="CE42" s="93" t="b">
        <f>BP42=AN42</f>
        <v>1</v>
      </c>
      <c r="CF42" s="93" t="b">
        <f>BQ42=AO42</f>
        <v>1</v>
      </c>
      <c r="CG42" s="93" t="b">
        <f>BR42=AP42</f>
        <v>1</v>
      </c>
    </row>
    <row r="43" spans="1:85">
      <c r="A43" t="s">
        <v>150</v>
      </c>
      <c r="B43">
        <v>2016</v>
      </c>
      <c r="C43" t="s">
        <v>374</v>
      </c>
      <c r="D43" t="s">
        <v>374</v>
      </c>
      <c r="E43" t="s">
        <v>374</v>
      </c>
      <c r="F43">
        <v>4.46</v>
      </c>
      <c r="G43" t="s">
        <v>375</v>
      </c>
      <c r="J43" t="s">
        <v>374</v>
      </c>
      <c r="K43">
        <v>1.71</v>
      </c>
      <c r="L43">
        <v>134</v>
      </c>
      <c r="M43" t="str">
        <f>VLOOKUP(N43,Y$2:Z$128,2,FALSE)</f>
        <v>Great Abington Primary School</v>
      </c>
      <c r="N43">
        <v>2016</v>
      </c>
      <c r="O43" t="str">
        <f>IF(D43="Yes","Day 11","")</f>
        <v>Day 11</v>
      </c>
      <c r="P43" t="str">
        <f>IF(E43="Yes","Day 11","")</f>
        <v>Day 11</v>
      </c>
      <c r="Q43" t="str">
        <f>IF(G43="Yes",H43,"")</f>
        <v/>
      </c>
      <c r="R43" t="str">
        <f>IF(J43="Yes","Day 11","")</f>
        <v>Day 11</v>
      </c>
      <c r="Y43">
        <v>2012</v>
      </c>
      <c r="Z43" t="s">
        <v>148</v>
      </c>
      <c r="AC43" t="s">
        <v>150</v>
      </c>
      <c r="AD43">
        <v>2016</v>
      </c>
      <c r="AE43" t="s">
        <v>374</v>
      </c>
      <c r="AF43" t="s">
        <v>1007</v>
      </c>
      <c r="AG43" t="s">
        <v>374</v>
      </c>
      <c r="AH43" t="s">
        <v>374</v>
      </c>
      <c r="AI43">
        <v>134</v>
      </c>
      <c r="AJ43" t="s">
        <v>374</v>
      </c>
      <c r="AK43">
        <v>4.46</v>
      </c>
      <c r="AL43" t="s">
        <v>375</v>
      </c>
      <c r="AO43" t="s">
        <v>374</v>
      </c>
      <c r="AP43">
        <v>1.71</v>
      </c>
      <c r="AQ43" s="93" t="b">
        <f>AC43=A43</f>
        <v>1</v>
      </c>
      <c r="AR43" s="93" t="b">
        <f>AD43=B43</f>
        <v>1</v>
      </c>
      <c r="AS43" s="93" t="b">
        <f>AE43=C43</f>
        <v>1</v>
      </c>
      <c r="AT43" s="93" t="b">
        <f>AH43=D43</f>
        <v>1</v>
      </c>
      <c r="AU43" s="93" t="b">
        <f>AI43=L43</f>
        <v>1</v>
      </c>
      <c r="AV43" s="93" t="b">
        <f>AJ43=E43</f>
        <v>1</v>
      </c>
      <c r="AW43" s="93" t="b">
        <f>AK43=F43</f>
        <v>1</v>
      </c>
      <c r="AX43" s="93" t="b">
        <f>AL43=G43</f>
        <v>1</v>
      </c>
      <c r="AY43" s="93" t="b">
        <f>AM43=H43</f>
        <v>1</v>
      </c>
      <c r="AZ43" s="93" t="b">
        <f>I43=AN43</f>
        <v>1</v>
      </c>
      <c r="BA43" s="93" t="b">
        <f>AO43=J43</f>
        <v>1</v>
      </c>
      <c r="BB43" s="93" t="b">
        <f>AP43=K43</f>
        <v>1</v>
      </c>
      <c r="BE43" s="255" t="s">
        <v>150</v>
      </c>
      <c r="BF43" s="255">
        <v>2016</v>
      </c>
      <c r="BG43" s="255" t="s">
        <v>374</v>
      </c>
      <c r="BH43" s="255" t="s">
        <v>1007</v>
      </c>
      <c r="BI43" s="255" t="s">
        <v>374</v>
      </c>
      <c r="BJ43" s="255" t="s">
        <v>374</v>
      </c>
      <c r="BK43" s="255">
        <v>134</v>
      </c>
      <c r="BL43" s="255" t="s">
        <v>374</v>
      </c>
      <c r="BM43" s="258">
        <v>4.46</v>
      </c>
      <c r="BN43" s="255" t="s">
        <v>375</v>
      </c>
      <c r="BO43" s="255"/>
      <c r="BP43" s="255"/>
      <c r="BQ43" s="255" t="s">
        <v>374</v>
      </c>
      <c r="BR43" s="258">
        <v>1.71</v>
      </c>
      <c r="BT43" s="93" t="b">
        <f>BE43=AC43</f>
        <v>1</v>
      </c>
      <c r="BU43" s="93" t="b">
        <f>BF43=AD43</f>
        <v>1</v>
      </c>
      <c r="BV43" s="93" t="b">
        <f>BG43=AE43</f>
        <v>1</v>
      </c>
      <c r="BW43" s="93" t="b">
        <f>BH43=AF43</f>
        <v>1</v>
      </c>
      <c r="BX43" s="93" t="b">
        <f>BI43=AG43</f>
        <v>1</v>
      </c>
      <c r="BY43" s="93" t="b">
        <f>BJ43=AH43</f>
        <v>1</v>
      </c>
      <c r="BZ43" s="93" t="b">
        <f>BK43=AI43</f>
        <v>1</v>
      </c>
      <c r="CA43" s="93" t="b">
        <f>BL43=AJ43</f>
        <v>1</v>
      </c>
      <c r="CB43" s="93" t="b">
        <f>BM43=AK43</f>
        <v>1</v>
      </c>
      <c r="CC43" s="93" t="b">
        <f>BN43=AL43</f>
        <v>1</v>
      </c>
      <c r="CD43" s="93" t="b">
        <f>BO43=AM43</f>
        <v>1</v>
      </c>
      <c r="CE43" s="93" t="b">
        <f>BP43=AN43</f>
        <v>1</v>
      </c>
      <c r="CF43" s="93" t="b">
        <f>BQ43=AO43</f>
        <v>1</v>
      </c>
      <c r="CG43" s="93" t="b">
        <f>BR43=AP43</f>
        <v>1</v>
      </c>
    </row>
    <row r="44" spans="1:85">
      <c r="A44" t="s">
        <v>636</v>
      </c>
      <c r="B44">
        <v>2335</v>
      </c>
      <c r="C44" t="s">
        <v>374</v>
      </c>
      <c r="D44" t="s">
        <v>374</v>
      </c>
      <c r="E44" t="s">
        <v>374</v>
      </c>
      <c r="F44">
        <v>5.9</v>
      </c>
      <c r="G44" t="s">
        <v>374</v>
      </c>
      <c r="H44" t="s">
        <v>108</v>
      </c>
      <c r="I44">
        <v>0.4</v>
      </c>
      <c r="J44" t="s">
        <v>375</v>
      </c>
      <c r="L44">
        <v>184</v>
      </c>
      <c r="M44" t="str">
        <f>VLOOKUP(N44,Y$2:Z$128,2,FALSE)</f>
        <v>The Spinney Primary School</v>
      </c>
      <c r="N44">
        <v>2335</v>
      </c>
      <c r="O44" t="str">
        <f>IF(D44="Yes","Day 11","")</f>
        <v>Day 11</v>
      </c>
      <c r="P44" t="str">
        <f>IF(E44="Yes","Day 11","")</f>
        <v>Day 11</v>
      </c>
      <c r="Q44" t="str">
        <f>IF(G44="Yes",H44,"")</f>
        <v>Day 11</v>
      </c>
      <c r="R44" t="str">
        <f>IF(J44="Yes","Day 11","")</f>
        <v/>
      </c>
      <c r="Y44">
        <v>2068</v>
      </c>
      <c r="Z44" t="s">
        <v>494</v>
      </c>
      <c r="AC44" t="s">
        <v>636</v>
      </c>
      <c r="AD44">
        <v>2335</v>
      </c>
      <c r="AE44" t="s">
        <v>374</v>
      </c>
      <c r="AF44" t="s">
        <v>1008</v>
      </c>
      <c r="AG44" t="s">
        <v>374</v>
      </c>
      <c r="AH44" t="s">
        <v>374</v>
      </c>
      <c r="AI44">
        <v>184</v>
      </c>
      <c r="AJ44" t="s">
        <v>374</v>
      </c>
      <c r="AK44">
        <v>5.9</v>
      </c>
      <c r="AL44" t="s">
        <v>374</v>
      </c>
      <c r="AM44" t="s">
        <v>108</v>
      </c>
      <c r="AN44">
        <v>0.4</v>
      </c>
      <c r="AO44" t="s">
        <v>375</v>
      </c>
      <c r="AQ44" s="93" t="b">
        <f>AC44=A44</f>
        <v>1</v>
      </c>
      <c r="AR44" s="93" t="b">
        <f>AD44=B44</f>
        <v>1</v>
      </c>
      <c r="AS44" s="93" t="b">
        <f>AE44=C44</f>
        <v>1</v>
      </c>
      <c r="AT44" s="93" t="b">
        <f>AH44=D44</f>
        <v>1</v>
      </c>
      <c r="AU44" s="93" t="b">
        <f>AI44=L44</f>
        <v>1</v>
      </c>
      <c r="AV44" s="93" t="b">
        <f>AJ44=E44</f>
        <v>1</v>
      </c>
      <c r="AW44" s="93" t="b">
        <f>AK44=F44</f>
        <v>1</v>
      </c>
      <c r="AX44" s="93" t="b">
        <f>AL44=G44</f>
        <v>1</v>
      </c>
      <c r="AY44" s="93" t="b">
        <f>AM44=H44</f>
        <v>1</v>
      </c>
      <c r="AZ44" s="93" t="b">
        <f>I44=AN44</f>
        <v>1</v>
      </c>
      <c r="BA44" s="93" t="b">
        <f>AO44=J44</f>
        <v>1</v>
      </c>
      <c r="BB44" s="93" t="b">
        <f>AP44=K44</f>
        <v>1</v>
      </c>
      <c r="BE44" s="254" t="s">
        <v>636</v>
      </c>
      <c r="BF44" s="254">
        <v>2335</v>
      </c>
      <c r="BG44" s="254" t="s">
        <v>374</v>
      </c>
      <c r="BH44" s="254" t="s">
        <v>1008</v>
      </c>
      <c r="BI44" s="254" t="s">
        <v>374</v>
      </c>
      <c r="BJ44" s="254" t="s">
        <v>374</v>
      </c>
      <c r="BK44" s="254">
        <v>184</v>
      </c>
      <c r="BL44" s="254" t="s">
        <v>374</v>
      </c>
      <c r="BM44" s="259">
        <v>5.9</v>
      </c>
      <c r="BN44" s="254" t="s">
        <v>374</v>
      </c>
      <c r="BO44" s="254" t="s">
        <v>108</v>
      </c>
      <c r="BP44" s="254">
        <v>0.4</v>
      </c>
      <c r="BQ44" s="254" t="s">
        <v>375</v>
      </c>
      <c r="BR44" s="259"/>
      <c r="BT44" s="93" t="b">
        <f>BE44=AC44</f>
        <v>1</v>
      </c>
      <c r="BU44" s="93" t="b">
        <f>BF44=AD44</f>
        <v>1</v>
      </c>
      <c r="BV44" s="93" t="b">
        <f>BG44=AE44</f>
        <v>1</v>
      </c>
      <c r="BW44" s="93" t="b">
        <f>BH44=AF44</f>
        <v>1</v>
      </c>
      <c r="BX44" s="93" t="b">
        <f>BI44=AG44</f>
        <v>1</v>
      </c>
      <c r="BY44" s="93" t="b">
        <f>BJ44=AH44</f>
        <v>1</v>
      </c>
      <c r="BZ44" s="93" t="b">
        <f>BK44=AI44</f>
        <v>1</v>
      </c>
      <c r="CA44" s="93" t="b">
        <f>BL44=AJ44</f>
        <v>1</v>
      </c>
      <c r="CB44" s="93" t="b">
        <f>BM44=AK44</f>
        <v>1</v>
      </c>
      <c r="CC44" s="93" t="b">
        <f>BN44=AL44</f>
        <v>1</v>
      </c>
      <c r="CD44" s="93" t="b">
        <f>BO44=AM44</f>
        <v>1</v>
      </c>
      <c r="CE44" s="93" t="b">
        <f>BP44=AN44</f>
        <v>1</v>
      </c>
      <c r="CF44" s="93" t="b">
        <f>BQ44=AO44</f>
        <v>1</v>
      </c>
      <c r="CG44" s="93" t="b">
        <f>BR44=AP44</f>
        <v>1</v>
      </c>
    </row>
    <row r="45" spans="1:85">
      <c r="A45" t="s">
        <v>538</v>
      </c>
      <c r="B45">
        <v>3945</v>
      </c>
      <c r="C45" t="s">
        <v>375</v>
      </c>
      <c r="L45" s="256"/>
      <c r="M45" t="str">
        <f>VLOOKUP(N45,Y$2:Z$128,2,FALSE)</f>
        <v>Huntingdon Primary School</v>
      </c>
      <c r="N45">
        <v>3945</v>
      </c>
      <c r="O45" t="str">
        <f>IF(D45="Yes","Day 11","")</f>
        <v/>
      </c>
      <c r="P45" t="str">
        <f>IF(E45="Yes","Day 11","")</f>
        <v/>
      </c>
      <c r="Q45" t="str">
        <f>IF(G45="Yes",H45,"")</f>
        <v/>
      </c>
      <c r="R45" t="str">
        <f>IF(J45="Yes","Day 11","")</f>
        <v/>
      </c>
      <c r="Y45">
        <v>2328</v>
      </c>
      <c r="Z45" t="s">
        <v>496</v>
      </c>
      <c r="AC45" t="s">
        <v>538</v>
      </c>
      <c r="AD45">
        <v>3945</v>
      </c>
      <c r="AE45" t="s">
        <v>375</v>
      </c>
      <c r="AK45" s="256"/>
      <c r="AQ45" s="93" t="b">
        <f>AC45=A45</f>
        <v>1</v>
      </c>
      <c r="AR45" s="93" t="b">
        <f>AD45=B45</f>
        <v>1</v>
      </c>
      <c r="AS45" s="93" t="b">
        <f>AE45=C45</f>
        <v>1</v>
      </c>
      <c r="AT45" s="93" t="b">
        <f>AH45=D45</f>
        <v>1</v>
      </c>
      <c r="AU45" s="93" t="b">
        <f>AI45=L45</f>
        <v>1</v>
      </c>
      <c r="AV45" s="93" t="b">
        <f>AJ45=E45</f>
        <v>1</v>
      </c>
      <c r="AW45" s="93" t="b">
        <f>AK45=F45</f>
        <v>1</v>
      </c>
      <c r="AX45" s="93" t="b">
        <f>AL45=G45</f>
        <v>1</v>
      </c>
      <c r="AY45" s="93" t="b">
        <f>AM45=H45</f>
        <v>1</v>
      </c>
      <c r="AZ45" s="93" t="b">
        <f>I45=AN45</f>
        <v>1</v>
      </c>
      <c r="BA45" s="93" t="b">
        <f>AO45=J45</f>
        <v>1</v>
      </c>
      <c r="BB45" s="93" t="b">
        <f>AP45=K45</f>
        <v>1</v>
      </c>
      <c r="BE45" s="255" t="s">
        <v>538</v>
      </c>
      <c r="BF45" s="255">
        <v>3945</v>
      </c>
      <c r="BG45" s="255" t="s">
        <v>375</v>
      </c>
      <c r="BH45" s="255"/>
      <c r="BI45" s="255"/>
      <c r="BJ45" s="255"/>
      <c r="BK45" s="255"/>
      <c r="BL45" s="255"/>
      <c r="BM45" s="258"/>
      <c r="BN45" s="255"/>
      <c r="BO45" s="255"/>
      <c r="BP45" s="255"/>
      <c r="BQ45" s="255"/>
      <c r="BR45" s="258"/>
      <c r="BT45" s="93" t="b">
        <f>BE45=AC45</f>
        <v>1</v>
      </c>
      <c r="BU45" s="93" t="b">
        <f>BF45=AD45</f>
        <v>1</v>
      </c>
      <c r="BV45" s="93" t="b">
        <f>BG45=AE45</f>
        <v>1</v>
      </c>
      <c r="BW45" s="93" t="b">
        <f>BH45=AF45</f>
        <v>1</v>
      </c>
      <c r="BX45" s="93" t="b">
        <f>BI45=AG45</f>
        <v>1</v>
      </c>
      <c r="BY45" s="93" t="b">
        <f>BJ45=AH45</f>
        <v>1</v>
      </c>
      <c r="BZ45" s="93" t="b">
        <f>BK45=AI45</f>
        <v>1</v>
      </c>
      <c r="CA45" s="93" t="b">
        <f>BL45=AJ45</f>
        <v>1</v>
      </c>
      <c r="CB45" s="93" t="b">
        <f>BM45=AK45</f>
        <v>1</v>
      </c>
      <c r="CC45" s="93" t="b">
        <f>BN45=AL45</f>
        <v>1</v>
      </c>
      <c r="CD45" s="93" t="b">
        <f>BO45=AM45</f>
        <v>1</v>
      </c>
      <c r="CE45" s="93" t="b">
        <f>BP45=AN45</f>
        <v>1</v>
      </c>
      <c r="CF45" s="93" t="b">
        <f>BQ45=AO45</f>
        <v>1</v>
      </c>
      <c r="CG45" s="93" t="b">
        <f>BR45=AP45</f>
        <v>1</v>
      </c>
    </row>
    <row r="46" spans="1:85">
      <c r="A46" t="s">
        <v>191</v>
      </c>
      <c r="B46">
        <v>2453</v>
      </c>
      <c r="C46" t="s">
        <v>374</v>
      </c>
      <c r="D46" t="s">
        <v>374</v>
      </c>
      <c r="E46" t="s">
        <v>374</v>
      </c>
      <c r="F46">
        <v>9.33</v>
      </c>
      <c r="G46" t="s">
        <v>375</v>
      </c>
      <c r="J46" t="s">
        <v>374</v>
      </c>
      <c r="K46">
        <v>0.9</v>
      </c>
      <c r="L46">
        <v>207</v>
      </c>
      <c r="M46" t="str">
        <f>VLOOKUP(N46,Y$2:Z$128,2,FALSE)</f>
        <v>Ridgefield Primary School</v>
      </c>
      <c r="N46">
        <v>2453</v>
      </c>
      <c r="O46" t="str">
        <f>IF(D46="Yes","Day 11","")</f>
        <v>Day 11</v>
      </c>
      <c r="P46" t="str">
        <f>IF(E46="Yes","Day 11","")</f>
        <v>Day 11</v>
      </c>
      <c r="Q46" t="str">
        <f>IF(G46="Yes",H46,"")</f>
        <v/>
      </c>
      <c r="R46" t="str">
        <f>IF(J46="Yes","Day 11","")</f>
        <v>Day 11</v>
      </c>
      <c r="Y46">
        <v>7025</v>
      </c>
      <c r="Z46" t="s">
        <v>499</v>
      </c>
      <c r="AC46" t="s">
        <v>191</v>
      </c>
      <c r="AD46">
        <v>2453</v>
      </c>
      <c r="AE46" t="s">
        <v>374</v>
      </c>
      <c r="AF46" t="s">
        <v>844</v>
      </c>
      <c r="AG46" t="s">
        <v>374</v>
      </c>
      <c r="AH46" t="s">
        <v>374</v>
      </c>
      <c r="AI46">
        <v>207</v>
      </c>
      <c r="AJ46" t="s">
        <v>374</v>
      </c>
      <c r="AK46">
        <v>9.33</v>
      </c>
      <c r="AL46" t="s">
        <v>375</v>
      </c>
      <c r="AO46" t="s">
        <v>374</v>
      </c>
      <c r="AP46">
        <v>0.9</v>
      </c>
      <c r="AQ46" s="93" t="b">
        <f>AC46=A46</f>
        <v>1</v>
      </c>
      <c r="AR46" s="93" t="b">
        <f>AD46=B46</f>
        <v>1</v>
      </c>
      <c r="AS46" s="93" t="b">
        <f>AE46=C46</f>
        <v>1</v>
      </c>
      <c r="AT46" s="93" t="b">
        <f>AH46=D46</f>
        <v>1</v>
      </c>
      <c r="AU46" s="93" t="b">
        <f>AI46=L46</f>
        <v>1</v>
      </c>
      <c r="AV46" s="93" t="b">
        <f>AJ46=E46</f>
        <v>1</v>
      </c>
      <c r="AW46" s="93" t="b">
        <f>AK46=F46</f>
        <v>1</v>
      </c>
      <c r="AX46" s="93" t="b">
        <f>AL46=G46</f>
        <v>1</v>
      </c>
      <c r="AY46" s="93" t="b">
        <f>AM46=H46</f>
        <v>1</v>
      </c>
      <c r="AZ46" s="93" t="b">
        <f>I46=AN46</f>
        <v>1</v>
      </c>
      <c r="BA46" s="93" t="b">
        <f>AO46=J46</f>
        <v>1</v>
      </c>
      <c r="BB46" s="93" t="b">
        <f>AP46=K46</f>
        <v>1</v>
      </c>
      <c r="BE46" s="254" t="s">
        <v>191</v>
      </c>
      <c r="BF46" s="254">
        <v>2453</v>
      </c>
      <c r="BG46" s="254" t="s">
        <v>374</v>
      </c>
      <c r="BH46" s="254" t="s">
        <v>844</v>
      </c>
      <c r="BI46" s="254" t="s">
        <v>374</v>
      </c>
      <c r="BJ46" s="254" t="s">
        <v>374</v>
      </c>
      <c r="BK46" s="254">
        <v>207</v>
      </c>
      <c r="BL46" s="254" t="s">
        <v>374</v>
      </c>
      <c r="BM46" s="259">
        <v>9.33</v>
      </c>
      <c r="BN46" s="254" t="s">
        <v>375</v>
      </c>
      <c r="BO46" s="254"/>
      <c r="BP46" s="254"/>
      <c r="BQ46" s="254" t="s">
        <v>374</v>
      </c>
      <c r="BR46" s="259">
        <v>0.9</v>
      </c>
      <c r="BT46" s="93" t="b">
        <f>BE46=AC46</f>
        <v>1</v>
      </c>
      <c r="BU46" s="93" t="b">
        <f>BF46=AD46</f>
        <v>1</v>
      </c>
      <c r="BV46" s="93" t="b">
        <f>BG46=AE46</f>
        <v>1</v>
      </c>
      <c r="BW46" s="93" t="b">
        <f>BH46=AF46</f>
        <v>1</v>
      </c>
      <c r="BX46" s="93" t="b">
        <f>BI46=AG46</f>
        <v>1</v>
      </c>
      <c r="BY46" s="93" t="b">
        <f>BJ46=AH46</f>
        <v>1</v>
      </c>
      <c r="BZ46" s="93" t="b">
        <f>BK46=AI46</f>
        <v>1</v>
      </c>
      <c r="CA46" s="93" t="b">
        <f>BL46=AJ46</f>
        <v>1</v>
      </c>
      <c r="CB46" s="93" t="b">
        <f>BM46=AK46</f>
        <v>1</v>
      </c>
      <c r="CC46" s="93" t="b">
        <f>BN46=AL46</f>
        <v>1</v>
      </c>
      <c r="CD46" s="93" t="b">
        <f>BO46=AM46</f>
        <v>1</v>
      </c>
      <c r="CE46" s="93" t="b">
        <f>BP46=AN46</f>
        <v>1</v>
      </c>
      <c r="CF46" s="93" t="b">
        <f>BQ46=AO46</f>
        <v>1</v>
      </c>
      <c r="CG46" s="93" t="b">
        <f>BR46=AP46</f>
        <v>1</v>
      </c>
    </row>
    <row r="47" spans="1:85">
      <c r="A47" t="s">
        <v>471</v>
      </c>
      <c r="B47">
        <v>2123</v>
      </c>
      <c r="C47" t="s">
        <v>374</v>
      </c>
      <c r="D47" t="s">
        <v>374</v>
      </c>
      <c r="E47" t="s">
        <v>375</v>
      </c>
      <c r="G47" t="s">
        <v>374</v>
      </c>
      <c r="H47" t="s">
        <v>108</v>
      </c>
      <c r="I47">
        <v>1</v>
      </c>
      <c r="J47" t="s">
        <v>375</v>
      </c>
      <c r="L47">
        <v>209</v>
      </c>
      <c r="M47" t="str">
        <f>VLOOKUP(N47,Y$2:Z$128,2,FALSE)</f>
        <v>The Grove Primary School</v>
      </c>
      <c r="N47">
        <v>2123</v>
      </c>
      <c r="O47" t="str">
        <f>IF(D47="Yes","Day 11","")</f>
        <v>Day 11</v>
      </c>
      <c r="P47" t="str">
        <f>IF(E47="Yes","Day 11","")</f>
        <v/>
      </c>
      <c r="Q47" t="str">
        <f>IF(G47="Yes",H47,"")</f>
        <v>Day 11</v>
      </c>
      <c r="R47" t="str">
        <f>IF(J47="Yes","Day 11","")</f>
        <v/>
      </c>
      <c r="Y47">
        <v>3310</v>
      </c>
      <c r="Z47" t="s">
        <v>500</v>
      </c>
      <c r="AC47" t="s">
        <v>471</v>
      </c>
      <c r="AD47">
        <v>2123</v>
      </c>
      <c r="AE47" t="s">
        <v>374</v>
      </c>
      <c r="AF47" t="s">
        <v>750</v>
      </c>
      <c r="AG47" t="s">
        <v>374</v>
      </c>
      <c r="AH47" t="s">
        <v>374</v>
      </c>
      <c r="AI47">
        <v>209</v>
      </c>
      <c r="AJ47" t="s">
        <v>375</v>
      </c>
      <c r="AK47" s="256"/>
      <c r="AL47" t="s">
        <v>374</v>
      </c>
      <c r="AM47" t="s">
        <v>108</v>
      </c>
      <c r="AN47">
        <v>1</v>
      </c>
      <c r="AO47" t="s">
        <v>375</v>
      </c>
      <c r="AQ47" s="93" t="b">
        <f>AC47=A47</f>
        <v>1</v>
      </c>
      <c r="AR47" s="93" t="b">
        <f>AD47=B47</f>
        <v>1</v>
      </c>
      <c r="AS47" s="93" t="b">
        <f>AE47=C47</f>
        <v>1</v>
      </c>
      <c r="AT47" s="93" t="b">
        <f>AH47=D47</f>
        <v>1</v>
      </c>
      <c r="AU47" s="93" t="b">
        <f>AI47=L47</f>
        <v>1</v>
      </c>
      <c r="AV47" s="93" t="b">
        <f>AJ47=E47</f>
        <v>1</v>
      </c>
      <c r="AW47" s="93" t="b">
        <f>AK47=F47</f>
        <v>1</v>
      </c>
      <c r="AX47" s="93" t="b">
        <f>AL47=G47</f>
        <v>1</v>
      </c>
      <c r="AY47" s="93" t="b">
        <f>AM47=H47</f>
        <v>1</v>
      </c>
      <c r="AZ47" s="93" t="b">
        <f>I47=AN47</f>
        <v>1</v>
      </c>
      <c r="BA47" s="93" t="b">
        <f>AO47=J47</f>
        <v>1</v>
      </c>
      <c r="BB47" s="93" t="b">
        <f>AP47=K47</f>
        <v>1</v>
      </c>
      <c r="BE47" s="255" t="s">
        <v>471</v>
      </c>
      <c r="BF47" s="255">
        <v>2123</v>
      </c>
      <c r="BG47" s="255" t="s">
        <v>374</v>
      </c>
      <c r="BH47" s="255" t="s">
        <v>750</v>
      </c>
      <c r="BI47" s="255" t="s">
        <v>374</v>
      </c>
      <c r="BJ47" s="255" t="s">
        <v>374</v>
      </c>
      <c r="BK47" s="255">
        <v>209</v>
      </c>
      <c r="BL47" s="255" t="s">
        <v>375</v>
      </c>
      <c r="BM47" s="258"/>
      <c r="BN47" s="255" t="s">
        <v>374</v>
      </c>
      <c r="BO47" s="255" t="s">
        <v>108</v>
      </c>
      <c r="BP47" s="255">
        <v>1</v>
      </c>
      <c r="BQ47" s="255" t="s">
        <v>375</v>
      </c>
      <c r="BR47" s="258"/>
      <c r="BT47" s="93" t="b">
        <f>BE47=AC47</f>
        <v>1</v>
      </c>
      <c r="BU47" s="93" t="b">
        <f>BF47=AD47</f>
        <v>1</v>
      </c>
      <c r="BV47" s="93" t="b">
        <f>BG47=AE47</f>
        <v>1</v>
      </c>
      <c r="BW47" s="93" t="b">
        <f>BH47=AF47</f>
        <v>1</v>
      </c>
      <c r="BX47" s="93" t="b">
        <f>BI47=AG47</f>
        <v>1</v>
      </c>
      <c r="BY47" s="93" t="b">
        <f>BJ47=AH47</f>
        <v>1</v>
      </c>
      <c r="BZ47" s="93" t="b">
        <f>BK47=AI47</f>
        <v>1</v>
      </c>
      <c r="CA47" s="93" t="b">
        <f>BL47=AJ47</f>
        <v>1</v>
      </c>
      <c r="CB47" s="93" t="b">
        <f>BM47=AK47</f>
        <v>1</v>
      </c>
      <c r="CC47" s="93" t="b">
        <f>BN47=AL47</f>
        <v>1</v>
      </c>
      <c r="CD47" s="93" t="b">
        <f>BO47=AM47</f>
        <v>1</v>
      </c>
      <c r="CE47" s="93" t="b">
        <f>BP47=AN47</f>
        <v>1</v>
      </c>
      <c r="CF47" s="93" t="b">
        <f>BQ47=AO47</f>
        <v>1</v>
      </c>
      <c r="CG47" s="93" t="b">
        <f>BR47=AP47</f>
        <v>1</v>
      </c>
    </row>
    <row r="48" spans="1:85">
      <c r="A48" t="s">
        <v>560</v>
      </c>
      <c r="B48">
        <v>2239</v>
      </c>
      <c r="C48" t="s">
        <v>374</v>
      </c>
      <c r="D48" t="s">
        <v>374</v>
      </c>
      <c r="E48" t="s">
        <v>374</v>
      </c>
      <c r="F48">
        <v>10.41</v>
      </c>
      <c r="G48" t="s">
        <v>374</v>
      </c>
      <c r="H48" t="s">
        <v>111</v>
      </c>
      <c r="I48">
        <v>1</v>
      </c>
      <c r="J48" t="s">
        <v>374</v>
      </c>
      <c r="K48">
        <v>4.15</v>
      </c>
      <c r="L48">
        <v>300</v>
      </c>
      <c r="M48" t="str">
        <f>VLOOKUP(N48,Y$2:Z$128,2,FALSE)</f>
        <v>Priory Junior School</v>
      </c>
      <c r="N48">
        <v>2239</v>
      </c>
      <c r="O48" t="str">
        <f>IF(D48="Yes","Day 11","")</f>
        <v>Day 11</v>
      </c>
      <c r="P48" t="str">
        <f>IF(E48="Yes","Day 11","")</f>
        <v>Day 11</v>
      </c>
      <c r="Q48" t="str">
        <f>IF(G48="Yes",H48,"")</f>
        <v>Day 1</v>
      </c>
      <c r="R48" t="str">
        <f>IF(J48="Yes","Day 11","")</f>
        <v>Day 11</v>
      </c>
      <c r="Y48">
        <v>2016</v>
      </c>
      <c r="Z48" t="s">
        <v>150</v>
      </c>
      <c r="AC48" t="s">
        <v>560</v>
      </c>
      <c r="AD48">
        <v>2239</v>
      </c>
      <c r="AE48" t="s">
        <v>374</v>
      </c>
      <c r="AF48" t="s">
        <v>1009</v>
      </c>
      <c r="AG48" t="s">
        <v>374</v>
      </c>
      <c r="AH48" t="s">
        <v>374</v>
      </c>
      <c r="AI48">
        <v>300</v>
      </c>
      <c r="AJ48" t="s">
        <v>374</v>
      </c>
      <c r="AK48">
        <v>10.41</v>
      </c>
      <c r="AL48" t="s">
        <v>374</v>
      </c>
      <c r="AM48" t="s">
        <v>111</v>
      </c>
      <c r="AN48">
        <v>1</v>
      </c>
      <c r="AO48" t="s">
        <v>374</v>
      </c>
      <c r="AP48">
        <v>4.15</v>
      </c>
      <c r="AQ48" s="93" t="b">
        <f>AC48=A48</f>
        <v>1</v>
      </c>
      <c r="AR48" s="93" t="b">
        <f>AD48=B48</f>
        <v>1</v>
      </c>
      <c r="AS48" s="93" t="b">
        <f>AE48=C48</f>
        <v>1</v>
      </c>
      <c r="AT48" s="93" t="b">
        <f>AH48=D48</f>
        <v>1</v>
      </c>
      <c r="AU48" s="93" t="b">
        <f>AI48=L48</f>
        <v>1</v>
      </c>
      <c r="AV48" s="93" t="b">
        <f>AJ48=E48</f>
        <v>1</v>
      </c>
      <c r="AW48" s="93" t="b">
        <f>AK48=F48</f>
        <v>1</v>
      </c>
      <c r="AX48" s="93" t="b">
        <f>AL48=G48</f>
        <v>1</v>
      </c>
      <c r="AY48" s="93" t="b">
        <f>AM48=H48</f>
        <v>1</v>
      </c>
      <c r="AZ48" s="93" t="b">
        <f>I48=AN48</f>
        <v>1</v>
      </c>
      <c r="BA48" s="93" t="b">
        <f>AO48=J48</f>
        <v>1</v>
      </c>
      <c r="BB48" s="93" t="b">
        <f>AP48=K48</f>
        <v>1</v>
      </c>
      <c r="BE48" s="254" t="s">
        <v>560</v>
      </c>
      <c r="BF48" s="254">
        <v>2239</v>
      </c>
      <c r="BG48" s="254" t="s">
        <v>374</v>
      </c>
      <c r="BH48" s="254" t="s">
        <v>1009</v>
      </c>
      <c r="BI48" s="254" t="s">
        <v>374</v>
      </c>
      <c r="BJ48" s="254" t="s">
        <v>374</v>
      </c>
      <c r="BK48" s="254">
        <v>300</v>
      </c>
      <c r="BL48" s="254" t="s">
        <v>374</v>
      </c>
      <c r="BM48" s="259">
        <v>10.41</v>
      </c>
      <c r="BN48" s="254" t="s">
        <v>374</v>
      </c>
      <c r="BO48" s="254" t="s">
        <v>111</v>
      </c>
      <c r="BP48" s="254">
        <v>1</v>
      </c>
      <c r="BQ48" s="254" t="s">
        <v>374</v>
      </c>
      <c r="BR48" s="259">
        <v>4.15</v>
      </c>
      <c r="BT48" s="93" t="b">
        <f>BE48=AC48</f>
        <v>1</v>
      </c>
      <c r="BU48" s="93" t="b">
        <f>BF48=AD48</f>
        <v>1</v>
      </c>
      <c r="BV48" s="93" t="b">
        <f>BG48=AE48</f>
        <v>1</v>
      </c>
      <c r="BW48" s="93" t="b">
        <f>BH48=AF48</f>
        <v>1</v>
      </c>
      <c r="BX48" s="93" t="b">
        <f>BI48=AG48</f>
        <v>1</v>
      </c>
      <c r="BY48" s="93" t="b">
        <f>BJ48=AH48</f>
        <v>1</v>
      </c>
      <c r="BZ48" s="93" t="b">
        <f>BK48=AI48</f>
        <v>1</v>
      </c>
      <c r="CA48" s="93" t="b">
        <f>BL48=AJ48</f>
        <v>1</v>
      </c>
      <c r="CB48" s="93" t="b">
        <f>BM48=AK48</f>
        <v>1</v>
      </c>
      <c r="CC48" s="93" t="b">
        <f>BN48=AL48</f>
        <v>1</v>
      </c>
      <c r="CD48" s="93" t="b">
        <f>BO48=AM48</f>
        <v>1</v>
      </c>
      <c r="CE48" s="93" t="b">
        <f>BP48=AN48</f>
        <v>1</v>
      </c>
      <c r="CF48" s="93" t="b">
        <f>BQ48=AO48</f>
        <v>1</v>
      </c>
      <c r="CG48" s="93" t="b">
        <f>BR48=AP48</f>
        <v>1</v>
      </c>
    </row>
    <row r="49" spans="1:85">
      <c r="A49" t="s">
        <v>973</v>
      </c>
      <c r="B49">
        <v>3041</v>
      </c>
      <c r="C49" t="s">
        <v>374</v>
      </c>
      <c r="D49" t="s">
        <v>374</v>
      </c>
      <c r="E49" t="s">
        <v>375</v>
      </c>
      <c r="G49" t="s">
        <v>375</v>
      </c>
      <c r="J49" t="s">
        <v>375</v>
      </c>
      <c r="L49">
        <v>154</v>
      </c>
      <c r="M49" t="str">
        <f>VLOOKUP(N49,Y$2:Z$128,2,FALSE)</f>
        <v>Duxford Church of England Community Primary School</v>
      </c>
      <c r="N49">
        <v>3041</v>
      </c>
      <c r="O49" t="str">
        <f>IF(D49="Yes","Day 11","")</f>
        <v>Day 11</v>
      </c>
      <c r="P49" t="str">
        <f>IF(E49="Yes","Day 11","")</f>
        <v/>
      </c>
      <c r="Q49" t="str">
        <f>IF(G49="Yes",H49,"")</f>
        <v/>
      </c>
      <c r="R49" t="str">
        <f>IF(J49="Yes","Day 11","")</f>
        <v/>
      </c>
      <c r="Y49" t="s">
        <v>508</v>
      </c>
      <c r="Z49" t="s">
        <v>509</v>
      </c>
      <c r="AC49" t="s">
        <v>973</v>
      </c>
      <c r="AD49">
        <v>3041</v>
      </c>
      <c r="AE49" t="s">
        <v>374</v>
      </c>
      <c r="AF49" t="s">
        <v>1010</v>
      </c>
      <c r="AG49" t="s">
        <v>374</v>
      </c>
      <c r="AH49" t="s">
        <v>374</v>
      </c>
      <c r="AI49">
        <v>154</v>
      </c>
      <c r="AJ49" t="s">
        <v>375</v>
      </c>
      <c r="AK49" s="256"/>
      <c r="AL49" t="s">
        <v>375</v>
      </c>
      <c r="AO49" t="s">
        <v>375</v>
      </c>
      <c r="AQ49" s="93" t="b">
        <f>AC49=A49</f>
        <v>1</v>
      </c>
      <c r="AR49" s="93" t="b">
        <f>AD49=B49</f>
        <v>1</v>
      </c>
      <c r="AS49" s="93" t="b">
        <f>AE49=C49</f>
        <v>1</v>
      </c>
      <c r="AT49" s="93" t="b">
        <f>AH49=D49</f>
        <v>1</v>
      </c>
      <c r="AU49" s="93" t="b">
        <f>AI49=L49</f>
        <v>1</v>
      </c>
      <c r="AV49" s="93" t="b">
        <f>AJ49=E49</f>
        <v>1</v>
      </c>
      <c r="AW49" s="93" t="b">
        <f>AK49=F49</f>
        <v>1</v>
      </c>
      <c r="AX49" s="93" t="b">
        <f>AL49=G49</f>
        <v>1</v>
      </c>
      <c r="AY49" s="93" t="b">
        <f>AM49=H49</f>
        <v>1</v>
      </c>
      <c r="AZ49" s="93" t="b">
        <f>I49=AN49</f>
        <v>1</v>
      </c>
      <c r="BA49" s="93" t="b">
        <f>AO49=J49</f>
        <v>1</v>
      </c>
      <c r="BB49" s="93" t="b">
        <f>AP49=K49</f>
        <v>1</v>
      </c>
      <c r="BE49" s="255" t="s">
        <v>973</v>
      </c>
      <c r="BF49" s="255">
        <v>3041</v>
      </c>
      <c r="BG49" s="255" t="s">
        <v>374</v>
      </c>
      <c r="BH49" s="255" t="s">
        <v>1010</v>
      </c>
      <c r="BI49" s="255" t="s">
        <v>374</v>
      </c>
      <c r="BJ49" s="255" t="s">
        <v>374</v>
      </c>
      <c r="BK49" s="255">
        <v>154</v>
      </c>
      <c r="BL49" s="255" t="s">
        <v>375</v>
      </c>
      <c r="BM49" s="258"/>
      <c r="BN49" s="255" t="s">
        <v>375</v>
      </c>
      <c r="BO49" s="255"/>
      <c r="BP49" s="255"/>
      <c r="BQ49" s="255" t="s">
        <v>375</v>
      </c>
      <c r="BR49" s="258"/>
      <c r="BT49" s="93" t="b">
        <f>BE49=AC49</f>
        <v>1</v>
      </c>
      <c r="BU49" s="93" t="b">
        <f>BF49=AD49</f>
        <v>1</v>
      </c>
      <c r="BV49" s="93" t="b">
        <f>BG49=AE49</f>
        <v>1</v>
      </c>
      <c r="BW49" s="93" t="b">
        <f>BH49=AF49</f>
        <v>1</v>
      </c>
      <c r="BX49" s="93" t="b">
        <f>BI49=AG49</f>
        <v>1</v>
      </c>
      <c r="BY49" s="93" t="b">
        <f>BJ49=AH49</f>
        <v>1</v>
      </c>
      <c r="BZ49" s="93" t="b">
        <f>BK49=AI49</f>
        <v>1</v>
      </c>
      <c r="CA49" s="93" t="b">
        <f>BL49=AJ49</f>
        <v>1</v>
      </c>
      <c r="CB49" s="93" t="b">
        <f>BM49=AK49</f>
        <v>1</v>
      </c>
      <c r="CC49" s="93" t="b">
        <f>BN49=AL49</f>
        <v>1</v>
      </c>
      <c r="CD49" s="93" t="b">
        <f>BO49=AM49</f>
        <v>1</v>
      </c>
      <c r="CE49" s="93" t="b">
        <f>BP49=AN49</f>
        <v>1</v>
      </c>
      <c r="CF49" s="93" t="b">
        <f>BQ49=AO49</f>
        <v>1</v>
      </c>
      <c r="CG49" s="93" t="b">
        <f>BR49=AP49</f>
        <v>1</v>
      </c>
    </row>
    <row r="50" spans="1:85">
      <c r="A50" t="s">
        <v>974</v>
      </c>
      <c r="B50">
        <v>2327</v>
      </c>
      <c r="C50" t="s">
        <v>375</v>
      </c>
      <c r="L50" s="256"/>
      <c r="M50" t="str">
        <f>VLOOKUP(N50,Y$2:Z$128,2,FALSE)</f>
        <v>Burwell Village College (Primary)</v>
      </c>
      <c r="N50">
        <v>2327</v>
      </c>
      <c r="O50" t="str">
        <f>IF(D50="Yes","Day 11","")</f>
        <v/>
      </c>
      <c r="P50" t="str">
        <f>IF(E50="Yes","Day 11","")</f>
        <v/>
      </c>
      <c r="Q50" t="str">
        <f>IF(G50="Yes",H50,"")</f>
        <v/>
      </c>
      <c r="R50" t="str">
        <f>IF(J50="Yes","Day 11","")</f>
        <v/>
      </c>
      <c r="Y50">
        <v>3068</v>
      </c>
      <c r="Z50" t="s">
        <v>512</v>
      </c>
      <c r="AC50" t="s">
        <v>974</v>
      </c>
      <c r="AD50">
        <v>2327</v>
      </c>
      <c r="AE50" t="s">
        <v>375</v>
      </c>
      <c r="AK50" s="256"/>
      <c r="AQ50" s="93" t="b">
        <f>AC50=A50</f>
        <v>1</v>
      </c>
      <c r="AR50" s="93" t="b">
        <f>AD50=B50</f>
        <v>1</v>
      </c>
      <c r="AS50" s="93" t="b">
        <f>AE50=C50</f>
        <v>1</v>
      </c>
      <c r="AT50" s="93" t="b">
        <f>AH50=D50</f>
        <v>1</v>
      </c>
      <c r="AU50" s="93" t="b">
        <f>AI50=L50</f>
        <v>1</v>
      </c>
      <c r="AV50" s="93" t="b">
        <f>AJ50=E50</f>
        <v>1</v>
      </c>
      <c r="AW50" s="93" t="b">
        <f>AK50=F50</f>
        <v>1</v>
      </c>
      <c r="AX50" s="93" t="b">
        <f>AL50=G50</f>
        <v>1</v>
      </c>
      <c r="AY50" s="93" t="b">
        <f>AM50=H50</f>
        <v>1</v>
      </c>
      <c r="AZ50" s="93" t="b">
        <f>I50=AN50</f>
        <v>1</v>
      </c>
      <c r="BA50" s="93" t="b">
        <f>AO50=J50</f>
        <v>1</v>
      </c>
      <c r="BB50" s="93" t="b">
        <f>AP50=K50</f>
        <v>1</v>
      </c>
      <c r="BE50" s="254" t="s">
        <v>974</v>
      </c>
      <c r="BF50" s="254">
        <v>2327</v>
      </c>
      <c r="BG50" s="254" t="s">
        <v>375</v>
      </c>
      <c r="BH50" s="254"/>
      <c r="BI50" s="254"/>
      <c r="BJ50" s="254"/>
      <c r="BK50" s="254"/>
      <c r="BL50" s="254"/>
      <c r="BM50" s="259"/>
      <c r="BN50" s="254"/>
      <c r="BO50" s="254"/>
      <c r="BP50" s="254"/>
      <c r="BQ50" s="254"/>
      <c r="BR50" s="259"/>
      <c r="BT50" s="93" t="b">
        <f>BE50=AC50</f>
        <v>1</v>
      </c>
      <c r="BU50" s="93" t="b">
        <f>BF50=AD50</f>
        <v>1</v>
      </c>
      <c r="BV50" s="93" t="b">
        <f>BG50=AE50</f>
        <v>1</v>
      </c>
      <c r="BW50" s="93" t="b">
        <f>BH50=AF50</f>
        <v>1</v>
      </c>
      <c r="BX50" s="93" t="b">
        <f>BI50=AG50</f>
        <v>1</v>
      </c>
      <c r="BY50" s="93" t="b">
        <f>BJ50=AH50</f>
        <v>1</v>
      </c>
      <c r="BZ50" s="93" t="b">
        <f>BK50=AI50</f>
        <v>1</v>
      </c>
      <c r="CA50" s="93" t="b">
        <f>BL50=AJ50</f>
        <v>1</v>
      </c>
      <c r="CB50" s="93" t="b">
        <f>BM50=AK50</f>
        <v>1</v>
      </c>
      <c r="CC50" s="93" t="b">
        <f>BN50=AL50</f>
        <v>1</v>
      </c>
      <c r="CD50" s="93" t="b">
        <f>BO50=AM50</f>
        <v>1</v>
      </c>
      <c r="CE50" s="93" t="b">
        <f>BP50=AN50</f>
        <v>1</v>
      </c>
      <c r="CF50" s="93" t="b">
        <f>BQ50=AO50</f>
        <v>1</v>
      </c>
      <c r="CG50" s="93" t="b">
        <f>BR50=AP50</f>
        <v>1</v>
      </c>
    </row>
    <row r="51" spans="1:85">
      <c r="A51" t="s">
        <v>597</v>
      </c>
      <c r="B51">
        <v>2084</v>
      </c>
      <c r="C51" t="s">
        <v>374</v>
      </c>
      <c r="D51" t="s">
        <v>374</v>
      </c>
      <c r="E51" t="s">
        <v>375</v>
      </c>
      <c r="G51" t="s">
        <v>374</v>
      </c>
      <c r="H51" t="s">
        <v>108</v>
      </c>
      <c r="I51">
        <v>0.47</v>
      </c>
      <c r="J51" t="s">
        <v>374</v>
      </c>
      <c r="K51">
        <v>1.44</v>
      </c>
      <c r="L51">
        <v>177</v>
      </c>
      <c r="M51" t="str">
        <f>VLOOKUP(N51,Y$2:Z$128,2,FALSE)</f>
        <v>Stretham Community Primary School</v>
      </c>
      <c r="N51">
        <v>2084</v>
      </c>
      <c r="O51" t="str">
        <f>IF(D51="Yes","Day 11","")</f>
        <v>Day 11</v>
      </c>
      <c r="P51" t="str">
        <f>IF(E51="Yes","Day 11","")</f>
        <v/>
      </c>
      <c r="Q51" t="str">
        <f>IF(G51="Yes",H51,"")</f>
        <v>Day 11</v>
      </c>
      <c r="R51" t="str">
        <f>IF(J51="Yes","Day 11","")</f>
        <v>Day 11</v>
      </c>
      <c r="Y51">
        <v>3017</v>
      </c>
      <c r="Z51" t="s">
        <v>517</v>
      </c>
      <c r="AC51" t="s">
        <v>597</v>
      </c>
      <c r="AD51">
        <v>2084</v>
      </c>
      <c r="AE51" t="s">
        <v>374</v>
      </c>
      <c r="AF51" t="s">
        <v>819</v>
      </c>
      <c r="AG51" t="s">
        <v>374</v>
      </c>
      <c r="AH51" t="s">
        <v>374</v>
      </c>
      <c r="AI51">
        <v>177</v>
      </c>
      <c r="AJ51" t="s">
        <v>375</v>
      </c>
      <c r="AK51" s="256"/>
      <c r="AL51" t="s">
        <v>374</v>
      </c>
      <c r="AM51" t="s">
        <v>108</v>
      </c>
      <c r="AN51">
        <v>0.47</v>
      </c>
      <c r="AO51" t="s">
        <v>374</v>
      </c>
      <c r="AP51">
        <v>1.44</v>
      </c>
      <c r="AQ51" s="93" t="b">
        <f>AC51=A51</f>
        <v>1</v>
      </c>
      <c r="AR51" s="93" t="b">
        <f>AD51=B51</f>
        <v>1</v>
      </c>
      <c r="AS51" s="93" t="b">
        <f>AE51=C51</f>
        <v>1</v>
      </c>
      <c r="AT51" s="93" t="b">
        <f>AH51=D51</f>
        <v>1</v>
      </c>
      <c r="AU51" s="93" t="b">
        <f>AI51=L51</f>
        <v>1</v>
      </c>
      <c r="AV51" s="93" t="b">
        <f>AJ51=E51</f>
        <v>1</v>
      </c>
      <c r="AW51" s="93" t="b">
        <f>AK51=F51</f>
        <v>1</v>
      </c>
      <c r="AX51" s="93" t="b">
        <f>AL51=G51</f>
        <v>1</v>
      </c>
      <c r="AY51" s="93" t="b">
        <f>AM51=H51</f>
        <v>1</v>
      </c>
      <c r="AZ51" s="93" t="b">
        <f>I51=AN51</f>
        <v>1</v>
      </c>
      <c r="BA51" s="93" t="b">
        <f>AO51=J51</f>
        <v>1</v>
      </c>
      <c r="BB51" s="93" t="b">
        <f>AP51=K51</f>
        <v>1</v>
      </c>
      <c r="BE51" s="255" t="s">
        <v>597</v>
      </c>
      <c r="BF51" s="255">
        <v>2084</v>
      </c>
      <c r="BG51" s="255" t="s">
        <v>374</v>
      </c>
      <c r="BH51" s="255" t="s">
        <v>819</v>
      </c>
      <c r="BI51" s="255" t="s">
        <v>374</v>
      </c>
      <c r="BJ51" s="255" t="s">
        <v>374</v>
      </c>
      <c r="BK51" s="255">
        <v>177</v>
      </c>
      <c r="BL51" s="255" t="s">
        <v>375</v>
      </c>
      <c r="BM51" s="258"/>
      <c r="BN51" s="255" t="s">
        <v>374</v>
      </c>
      <c r="BO51" s="255" t="s">
        <v>108</v>
      </c>
      <c r="BP51" s="255">
        <v>0.47</v>
      </c>
      <c r="BQ51" s="255" t="s">
        <v>374</v>
      </c>
      <c r="BR51" s="258">
        <v>1.44</v>
      </c>
      <c r="BT51" s="93" t="b">
        <f>BE51=AC51</f>
        <v>1</v>
      </c>
      <c r="BU51" s="93" t="b">
        <f>BF51=AD51</f>
        <v>1</v>
      </c>
      <c r="BV51" s="93" t="b">
        <f>BG51=AE51</f>
        <v>1</v>
      </c>
      <c r="BW51" s="93" t="b">
        <f>BH51=AF51</f>
        <v>1</v>
      </c>
      <c r="BX51" s="93" t="b">
        <f>BI51=AG51</f>
        <v>1</v>
      </c>
      <c r="BY51" s="93" t="b">
        <f>BJ51=AH51</f>
        <v>1</v>
      </c>
      <c r="BZ51" s="93" t="b">
        <f>BK51=AI51</f>
        <v>1</v>
      </c>
      <c r="CA51" s="93" t="b">
        <f>BL51=AJ51</f>
        <v>1</v>
      </c>
      <c r="CB51" s="93" t="b">
        <f>BM51=AK51</f>
        <v>1</v>
      </c>
      <c r="CC51" s="93" t="b">
        <f>BN51=AL51</f>
        <v>1</v>
      </c>
      <c r="CD51" s="93" t="b">
        <f>BO51=AM51</f>
        <v>1</v>
      </c>
      <c r="CE51" s="93" t="b">
        <f>BP51=AN51</f>
        <v>1</v>
      </c>
      <c r="CF51" s="93" t="b">
        <f>BQ51=AO51</f>
        <v>1</v>
      </c>
      <c r="CG51" s="93" t="b">
        <f>BR51=AP51</f>
        <v>1</v>
      </c>
    </row>
    <row r="52" spans="1:85">
      <c r="A52" t="s">
        <v>975</v>
      </c>
      <c r="B52">
        <v>2331</v>
      </c>
      <c r="C52" t="s">
        <v>374</v>
      </c>
      <c r="D52" t="s">
        <v>374</v>
      </c>
      <c r="E52" t="s">
        <v>374</v>
      </c>
      <c r="F52">
        <v>4.41</v>
      </c>
      <c r="G52" t="s">
        <v>374</v>
      </c>
      <c r="H52" t="s">
        <v>108</v>
      </c>
      <c r="I52">
        <v>0.6</v>
      </c>
      <c r="J52" t="s">
        <v>374</v>
      </c>
      <c r="K52">
        <v>1.22</v>
      </c>
      <c r="L52">
        <v>72</v>
      </c>
      <c r="M52" t="str">
        <f>VLOOKUP(N52,Y$2:Z$128,2,FALSE)</f>
        <v>Kinderley Primary School</v>
      </c>
      <c r="N52">
        <v>2331</v>
      </c>
      <c r="O52" t="str">
        <f>IF(D52="Yes","Day 11","")</f>
        <v>Day 11</v>
      </c>
      <c r="P52" t="str">
        <f>IF(E52="Yes","Day 11","")</f>
        <v>Day 11</v>
      </c>
      <c r="Q52" t="str">
        <f>IF(G52="Yes",H52,"")</f>
        <v>Day 11</v>
      </c>
      <c r="R52" t="str">
        <f>IF(J52="Yes","Day 11","")</f>
        <v>Day 11</v>
      </c>
      <c r="Y52">
        <v>2315</v>
      </c>
      <c r="Z52" t="s">
        <v>520</v>
      </c>
      <c r="AC52" t="s">
        <v>975</v>
      </c>
      <c r="AD52">
        <v>2331</v>
      </c>
      <c r="AE52" t="s">
        <v>374</v>
      </c>
      <c r="AF52" t="s">
        <v>1011</v>
      </c>
      <c r="AG52" t="s">
        <v>374</v>
      </c>
      <c r="AH52" t="s">
        <v>374</v>
      </c>
      <c r="AI52">
        <v>72</v>
      </c>
      <c r="AJ52" t="s">
        <v>374</v>
      </c>
      <c r="AK52">
        <v>4.41</v>
      </c>
      <c r="AL52" t="s">
        <v>374</v>
      </c>
      <c r="AM52" t="s">
        <v>108</v>
      </c>
      <c r="AN52">
        <v>0.6</v>
      </c>
      <c r="AO52" t="s">
        <v>374</v>
      </c>
      <c r="AP52">
        <v>1.22</v>
      </c>
      <c r="AQ52" s="93" t="b">
        <f>AC52=A52</f>
        <v>1</v>
      </c>
      <c r="AR52" s="93" t="b">
        <f>AD52=B52</f>
        <v>1</v>
      </c>
      <c r="AS52" s="93" t="b">
        <f>AE52=C52</f>
        <v>1</v>
      </c>
      <c r="AT52" s="93" t="b">
        <f>AH52=D52</f>
        <v>1</v>
      </c>
      <c r="AU52" s="93" t="b">
        <f>AI52=L52</f>
        <v>1</v>
      </c>
      <c r="AV52" s="93" t="b">
        <f>AJ52=E52</f>
        <v>1</v>
      </c>
      <c r="AW52" s="93" t="b">
        <f>AK52=F52</f>
        <v>1</v>
      </c>
      <c r="AX52" s="93" t="b">
        <f>AL52=G52</f>
        <v>1</v>
      </c>
      <c r="AY52" s="93" t="b">
        <f>AM52=H52</f>
        <v>1</v>
      </c>
      <c r="AZ52" s="93" t="b">
        <f>I52=AN52</f>
        <v>1</v>
      </c>
      <c r="BA52" s="93" t="b">
        <f>AO52=J52</f>
        <v>1</v>
      </c>
      <c r="BB52" s="93" t="b">
        <f>AP52=K52</f>
        <v>1</v>
      </c>
      <c r="BE52" s="254" t="s">
        <v>975</v>
      </c>
      <c r="BF52" s="254">
        <v>2331</v>
      </c>
      <c r="BG52" s="254" t="s">
        <v>374</v>
      </c>
      <c r="BH52" s="254" t="s">
        <v>1011</v>
      </c>
      <c r="BI52" s="254" t="s">
        <v>374</v>
      </c>
      <c r="BJ52" s="254" t="s">
        <v>374</v>
      </c>
      <c r="BK52" s="254">
        <v>72</v>
      </c>
      <c r="BL52" s="254" t="s">
        <v>374</v>
      </c>
      <c r="BM52" s="259">
        <v>4.41</v>
      </c>
      <c r="BN52" s="254" t="s">
        <v>374</v>
      </c>
      <c r="BO52" s="254" t="s">
        <v>108</v>
      </c>
      <c r="BP52" s="254">
        <v>0.6</v>
      </c>
      <c r="BQ52" s="254" t="s">
        <v>374</v>
      </c>
      <c r="BR52" s="259">
        <v>1.22</v>
      </c>
      <c r="BT52" s="93" t="b">
        <f>BE52=AC52</f>
        <v>1</v>
      </c>
      <c r="BU52" s="93" t="b">
        <f>BF52=AD52</f>
        <v>1</v>
      </c>
      <c r="BV52" s="93" t="b">
        <f>BG52=AE52</f>
        <v>1</v>
      </c>
      <c r="BW52" s="93" t="b">
        <f>BH52=AF52</f>
        <v>1</v>
      </c>
      <c r="BX52" s="93" t="b">
        <f>BI52=AG52</f>
        <v>1</v>
      </c>
      <c r="BY52" s="93" t="b">
        <f>BJ52=AH52</f>
        <v>1</v>
      </c>
      <c r="BZ52" s="93" t="b">
        <f>BK52=AI52</f>
        <v>1</v>
      </c>
      <c r="CA52" s="93" t="b">
        <f>BL52=AJ52</f>
        <v>1</v>
      </c>
      <c r="CB52" s="93" t="b">
        <f>BM52=AK52</f>
        <v>1</v>
      </c>
      <c r="CC52" s="93" t="b">
        <f>BN52=AL52</f>
        <v>1</v>
      </c>
      <c r="CD52" s="93" t="b">
        <f>BO52=AM52</f>
        <v>1</v>
      </c>
      <c r="CE52" s="93" t="b">
        <f>BP52=AN52</f>
        <v>1</v>
      </c>
      <c r="CF52" s="93" t="b">
        <f>BQ52=AO52</f>
        <v>1</v>
      </c>
      <c r="CG52" s="93" t="b">
        <f>BR52=AP52</f>
        <v>1</v>
      </c>
    </row>
    <row r="53" spans="1:85">
      <c r="A53" t="s">
        <v>113</v>
      </c>
      <c r="B53">
        <v>2118</v>
      </c>
      <c r="C53" t="s">
        <v>374</v>
      </c>
      <c r="D53" t="s">
        <v>374</v>
      </c>
      <c r="E53" t="s">
        <v>374</v>
      </c>
      <c r="F53">
        <v>11.88</v>
      </c>
      <c r="G53" t="s">
        <v>375</v>
      </c>
      <c r="J53" t="s">
        <v>374</v>
      </c>
      <c r="K53">
        <v>2.39</v>
      </c>
      <c r="L53">
        <v>375</v>
      </c>
      <c r="M53" t="str">
        <f>VLOOKUP(N53,Y$2:Z$128,2,FALSE)</f>
        <v>Arbury Primary School</v>
      </c>
      <c r="N53">
        <v>2118</v>
      </c>
      <c r="O53" t="str">
        <f>IF(D53="Yes","Day 11","")</f>
        <v>Day 11</v>
      </c>
      <c r="P53" t="str">
        <f>IF(E53="Yes","Day 11","")</f>
        <v>Day 11</v>
      </c>
      <c r="Q53" t="str">
        <f>IF(G53="Yes",H53,"")</f>
        <v/>
      </c>
      <c r="R53" t="str">
        <f>IF(J53="Yes","Day 11","")</f>
        <v>Day 11</v>
      </c>
      <c r="Y53">
        <v>2018</v>
      </c>
      <c r="Z53" t="s">
        <v>521</v>
      </c>
      <c r="AC53" t="s">
        <v>113</v>
      </c>
      <c r="AD53">
        <v>2118</v>
      </c>
      <c r="AE53" t="s">
        <v>374</v>
      </c>
      <c r="AF53" t="s">
        <v>1012</v>
      </c>
      <c r="AG53" t="s">
        <v>374</v>
      </c>
      <c r="AH53" t="s">
        <v>374</v>
      </c>
      <c r="AI53">
        <v>375</v>
      </c>
      <c r="AJ53" t="s">
        <v>374</v>
      </c>
      <c r="AK53">
        <v>11.88</v>
      </c>
      <c r="AL53" t="s">
        <v>375</v>
      </c>
      <c r="AO53" t="s">
        <v>374</v>
      </c>
      <c r="AP53">
        <v>2.39</v>
      </c>
      <c r="AQ53" s="93" t="b">
        <f>AC53=A53</f>
        <v>1</v>
      </c>
      <c r="AR53" s="93" t="b">
        <f>AD53=B53</f>
        <v>1</v>
      </c>
      <c r="AS53" s="93" t="b">
        <f>AE53=C53</f>
        <v>1</v>
      </c>
      <c r="AT53" s="93" t="b">
        <f>AH53=D53</f>
        <v>1</v>
      </c>
      <c r="AU53" s="93" t="b">
        <f>AI53=L53</f>
        <v>1</v>
      </c>
      <c r="AV53" s="93" t="b">
        <f>AJ53=E53</f>
        <v>1</v>
      </c>
      <c r="AW53" s="93" t="b">
        <f>AK53=F53</f>
        <v>1</v>
      </c>
      <c r="AX53" s="93" t="b">
        <f>AL53=G53</f>
        <v>1</v>
      </c>
      <c r="AY53" s="93" t="b">
        <f>AM53=H53</f>
        <v>1</v>
      </c>
      <c r="AZ53" s="93" t="b">
        <f>I53=AN53</f>
        <v>1</v>
      </c>
      <c r="BA53" s="93" t="b">
        <f>AO53=J53</f>
        <v>1</v>
      </c>
      <c r="BB53" s="93" t="b">
        <f>AP53=K53</f>
        <v>1</v>
      </c>
      <c r="BE53" s="255" t="s">
        <v>113</v>
      </c>
      <c r="BF53" s="255">
        <v>2118</v>
      </c>
      <c r="BG53" s="255" t="s">
        <v>374</v>
      </c>
      <c r="BH53" s="255" t="s">
        <v>1012</v>
      </c>
      <c r="BI53" s="255" t="s">
        <v>374</v>
      </c>
      <c r="BJ53" s="255" t="s">
        <v>374</v>
      </c>
      <c r="BK53" s="255">
        <v>375</v>
      </c>
      <c r="BL53" s="255" t="s">
        <v>374</v>
      </c>
      <c r="BM53" s="258">
        <v>11.88</v>
      </c>
      <c r="BN53" s="255" t="s">
        <v>375</v>
      </c>
      <c r="BO53" s="255"/>
      <c r="BP53" s="255"/>
      <c r="BQ53" s="255" t="s">
        <v>374</v>
      </c>
      <c r="BR53" s="258">
        <v>2.39</v>
      </c>
      <c r="BT53" s="93" t="b">
        <f>BE53=AC53</f>
        <v>1</v>
      </c>
      <c r="BU53" s="93" t="b">
        <f>BF53=AD53</f>
        <v>1</v>
      </c>
      <c r="BV53" s="93" t="b">
        <f>BG53=AE53</f>
        <v>1</v>
      </c>
      <c r="BW53" s="93" t="b">
        <f>BH53=AF53</f>
        <v>1</v>
      </c>
      <c r="BX53" s="93" t="b">
        <f>BI53=AG53</f>
        <v>1</v>
      </c>
      <c r="BY53" s="93" t="b">
        <f>BJ53=AH53</f>
        <v>1</v>
      </c>
      <c r="BZ53" s="93" t="b">
        <f>BK53=AI53</f>
        <v>1</v>
      </c>
      <c r="CA53" s="93" t="b">
        <f>BL53=AJ53</f>
        <v>1</v>
      </c>
      <c r="CB53" s="93" t="b">
        <f>BM53=AK53</f>
        <v>1</v>
      </c>
      <c r="CC53" s="93" t="b">
        <f>BN53=AL53</f>
        <v>1</v>
      </c>
      <c r="CD53" s="93" t="b">
        <f>BO53=AM53</f>
        <v>1</v>
      </c>
      <c r="CE53" s="93" t="b">
        <f>BP53=AN53</f>
        <v>1</v>
      </c>
      <c r="CF53" s="93" t="b">
        <f>BQ53=AO53</f>
        <v>1</v>
      </c>
      <c r="CG53" s="93" t="b">
        <f>BR53=AP53</f>
        <v>1</v>
      </c>
    </row>
    <row r="54" spans="1:85">
      <c r="A54" t="s">
        <v>144</v>
      </c>
      <c r="B54">
        <v>2336</v>
      </c>
      <c r="C54" t="s">
        <v>374</v>
      </c>
      <c r="D54" t="s">
        <v>374</v>
      </c>
      <c r="E54" t="s">
        <v>374</v>
      </c>
      <c r="F54">
        <v>12.66</v>
      </c>
      <c r="G54" t="s">
        <v>374</v>
      </c>
      <c r="H54" t="s">
        <v>111</v>
      </c>
      <c r="I54">
        <v>1</v>
      </c>
      <c r="J54" t="s">
        <v>374</v>
      </c>
      <c r="K54">
        <v>1</v>
      </c>
      <c r="L54">
        <v>366</v>
      </c>
      <c r="M54" t="str">
        <f>VLOOKUP(N54,Y$2:Z$128,2,FALSE)</f>
        <v>Fawcett Primary School</v>
      </c>
      <c r="N54">
        <v>2336</v>
      </c>
      <c r="O54" t="str">
        <f>IF(D54="Yes","Day 11","")</f>
        <v>Day 11</v>
      </c>
      <c r="P54" t="str">
        <f>IF(E54="Yes","Day 11","")</f>
        <v>Day 11</v>
      </c>
      <c r="Q54" t="str">
        <f>IF(G54="Yes",H54,"")</f>
        <v>Day 1</v>
      </c>
      <c r="R54" t="str">
        <f>IF(J54="Yes","Day 11","")</f>
        <v>Day 11</v>
      </c>
      <c r="Y54">
        <v>3035</v>
      </c>
      <c r="Z54" t="s">
        <v>156</v>
      </c>
      <c r="AC54" t="s">
        <v>144</v>
      </c>
      <c r="AD54">
        <v>2336</v>
      </c>
      <c r="AE54" t="s">
        <v>374</v>
      </c>
      <c r="AF54" t="s">
        <v>754</v>
      </c>
      <c r="AG54" t="s">
        <v>374</v>
      </c>
      <c r="AH54" t="s">
        <v>374</v>
      </c>
      <c r="AI54">
        <v>366</v>
      </c>
      <c r="AJ54" t="s">
        <v>374</v>
      </c>
      <c r="AK54">
        <v>12.66</v>
      </c>
      <c r="AL54" t="s">
        <v>374</v>
      </c>
      <c r="AM54" t="s">
        <v>111</v>
      </c>
      <c r="AN54">
        <v>1</v>
      </c>
      <c r="AO54" t="s">
        <v>374</v>
      </c>
      <c r="AP54">
        <v>1</v>
      </c>
      <c r="AQ54" s="93" t="b">
        <f>AC54=A54</f>
        <v>1</v>
      </c>
      <c r="AR54" s="93" t="b">
        <f>AD54=B54</f>
        <v>1</v>
      </c>
      <c r="AS54" s="93" t="b">
        <f>AE54=C54</f>
        <v>1</v>
      </c>
      <c r="AT54" s="93" t="b">
        <f>AH54=D54</f>
        <v>1</v>
      </c>
      <c r="AU54" s="93" t="b">
        <f>AI54=L54</f>
        <v>1</v>
      </c>
      <c r="AV54" s="93" t="b">
        <f>AJ54=E54</f>
        <v>1</v>
      </c>
      <c r="AW54" s="93" t="b">
        <f>AK54=F54</f>
        <v>1</v>
      </c>
      <c r="AX54" s="93" t="b">
        <f>AL54=G54</f>
        <v>1</v>
      </c>
      <c r="AY54" s="93" t="b">
        <f>AM54=H54</f>
        <v>1</v>
      </c>
      <c r="AZ54" s="93" t="b">
        <f>I54=AN54</f>
        <v>1</v>
      </c>
      <c r="BA54" s="93" t="b">
        <f>AO54=J54</f>
        <v>1</v>
      </c>
      <c r="BB54" s="93" t="b">
        <f>AP54=K54</f>
        <v>1</v>
      </c>
      <c r="BE54" s="254" t="s">
        <v>144</v>
      </c>
      <c r="BF54" s="254">
        <v>2336</v>
      </c>
      <c r="BG54" s="254" t="s">
        <v>374</v>
      </c>
      <c r="BH54" s="254" t="s">
        <v>754</v>
      </c>
      <c r="BI54" s="254" t="s">
        <v>374</v>
      </c>
      <c r="BJ54" s="254" t="s">
        <v>374</v>
      </c>
      <c r="BK54" s="254">
        <v>366</v>
      </c>
      <c r="BL54" s="254" t="s">
        <v>374</v>
      </c>
      <c r="BM54" s="259">
        <v>12.66</v>
      </c>
      <c r="BN54" s="254" t="s">
        <v>374</v>
      </c>
      <c r="BO54" s="254" t="s">
        <v>111</v>
      </c>
      <c r="BP54" s="254">
        <v>1</v>
      </c>
      <c r="BQ54" s="254" t="s">
        <v>374</v>
      </c>
      <c r="BR54" s="259">
        <v>1</v>
      </c>
      <c r="BT54" s="93" t="b">
        <f>BE54=AC54</f>
        <v>1</v>
      </c>
      <c r="BU54" s="93" t="b">
        <f>BF54=AD54</f>
        <v>1</v>
      </c>
      <c r="BV54" s="93" t="b">
        <f>BG54=AE54</f>
        <v>1</v>
      </c>
      <c r="BW54" s="93" t="b">
        <f>BH54=AF54</f>
        <v>1</v>
      </c>
      <c r="BX54" s="93" t="b">
        <f>BI54=AG54</f>
        <v>1</v>
      </c>
      <c r="BY54" s="93" t="b">
        <f>BJ54=AH54</f>
        <v>1</v>
      </c>
      <c r="BZ54" s="93" t="b">
        <f>BK54=AI54</f>
        <v>1</v>
      </c>
      <c r="CA54" s="93" t="b">
        <f>BL54=AJ54</f>
        <v>1</v>
      </c>
      <c r="CB54" s="93" t="b">
        <f>BM54=AK54</f>
        <v>1</v>
      </c>
      <c r="CC54" s="93" t="b">
        <f>BN54=AL54</f>
        <v>1</v>
      </c>
      <c r="CD54" s="93" t="b">
        <f>BO54=AM54</f>
        <v>1</v>
      </c>
      <c r="CE54" s="93" t="b">
        <f>BP54=AN54</f>
        <v>1</v>
      </c>
      <c r="CF54" s="93" t="b">
        <f>BQ54=AO54</f>
        <v>1</v>
      </c>
      <c r="CG54" s="93" t="b">
        <f>BR54=AP54</f>
        <v>1</v>
      </c>
    </row>
    <row r="55" spans="1:85">
      <c r="A55" t="s">
        <v>210</v>
      </c>
      <c r="B55">
        <v>2000</v>
      </c>
      <c r="C55" t="s">
        <v>374</v>
      </c>
      <c r="D55" t="s">
        <v>374</v>
      </c>
      <c r="E55" t="s">
        <v>374</v>
      </c>
      <c r="F55">
        <v>8.04</v>
      </c>
      <c r="G55" t="s">
        <v>374</v>
      </c>
      <c r="H55" t="s">
        <v>111</v>
      </c>
      <c r="I55">
        <v>1</v>
      </c>
      <c r="J55" t="s">
        <v>374</v>
      </c>
      <c r="K55">
        <v>0.85</v>
      </c>
      <c r="L55">
        <v>236</v>
      </c>
      <c r="M55" t="str">
        <f>VLOOKUP(N55,Y$2:Z$128,2,FALSE)</f>
        <v>Trumpington Meadows Primary School</v>
      </c>
      <c r="N55">
        <v>2000</v>
      </c>
      <c r="O55" t="str">
        <f>IF(D55="Yes","Day 11","")</f>
        <v>Day 11</v>
      </c>
      <c r="P55" t="str">
        <f>IF(E55="Yes","Day 11","")</f>
        <v>Day 11</v>
      </c>
      <c r="Q55" t="str">
        <f>IF(G55="Yes",H55,"")</f>
        <v>Day 1</v>
      </c>
      <c r="R55" t="str">
        <f>IF(J55="Yes","Day 11","")</f>
        <v>Day 11</v>
      </c>
      <c r="Y55">
        <v>2205</v>
      </c>
      <c r="Z55" t="s">
        <v>157</v>
      </c>
      <c r="AC55" t="s">
        <v>210</v>
      </c>
      <c r="AD55">
        <v>2000</v>
      </c>
      <c r="AE55" t="s">
        <v>374</v>
      </c>
      <c r="AF55" t="s">
        <v>754</v>
      </c>
      <c r="AG55" t="s">
        <v>374</v>
      </c>
      <c r="AH55" t="s">
        <v>374</v>
      </c>
      <c r="AI55">
        <v>236</v>
      </c>
      <c r="AJ55" t="s">
        <v>374</v>
      </c>
      <c r="AK55">
        <v>8.04</v>
      </c>
      <c r="AL55" t="s">
        <v>374</v>
      </c>
      <c r="AM55" t="s">
        <v>111</v>
      </c>
      <c r="AN55">
        <v>1</v>
      </c>
      <c r="AO55" t="s">
        <v>374</v>
      </c>
      <c r="AP55">
        <v>0.85</v>
      </c>
      <c r="AQ55" s="93" t="b">
        <f>AC55=A55</f>
        <v>1</v>
      </c>
      <c r="AR55" s="93" t="b">
        <f>AD55=B55</f>
        <v>1</v>
      </c>
      <c r="AS55" s="93" t="b">
        <f>AE55=C55</f>
        <v>1</v>
      </c>
      <c r="AT55" s="93" t="b">
        <f>AH55=D55</f>
        <v>1</v>
      </c>
      <c r="AU55" s="93" t="b">
        <f>AI55=L55</f>
        <v>1</v>
      </c>
      <c r="AV55" s="93" t="b">
        <f>AJ55=E55</f>
        <v>1</v>
      </c>
      <c r="AW55" s="93" t="b">
        <f>AK55=F55</f>
        <v>1</v>
      </c>
      <c r="AX55" s="93" t="b">
        <f>AL55=G55</f>
        <v>1</v>
      </c>
      <c r="AY55" s="93" t="b">
        <f>AM55=H55</f>
        <v>1</v>
      </c>
      <c r="AZ55" s="93" t="b">
        <f>I55=AN55</f>
        <v>1</v>
      </c>
      <c r="BA55" s="93" t="b">
        <f>AO55=J55</f>
        <v>1</v>
      </c>
      <c r="BB55" s="93" t="b">
        <f>AP55=K55</f>
        <v>1</v>
      </c>
      <c r="BE55" s="255" t="s">
        <v>210</v>
      </c>
      <c r="BF55" s="255">
        <v>2000</v>
      </c>
      <c r="BG55" s="255" t="s">
        <v>374</v>
      </c>
      <c r="BH55" s="255" t="s">
        <v>754</v>
      </c>
      <c r="BI55" s="255" t="s">
        <v>374</v>
      </c>
      <c r="BJ55" s="255" t="s">
        <v>374</v>
      </c>
      <c r="BK55" s="255">
        <v>236</v>
      </c>
      <c r="BL55" s="255" t="s">
        <v>374</v>
      </c>
      <c r="BM55" s="258">
        <v>8.04</v>
      </c>
      <c r="BN55" s="255" t="s">
        <v>374</v>
      </c>
      <c r="BO55" s="255" t="s">
        <v>111</v>
      </c>
      <c r="BP55" s="255">
        <v>1</v>
      </c>
      <c r="BQ55" s="255" t="s">
        <v>374</v>
      </c>
      <c r="BR55" s="258">
        <v>0.85</v>
      </c>
      <c r="BT55" s="93" t="b">
        <f>BE55=AC55</f>
        <v>1</v>
      </c>
      <c r="BU55" s="93" t="b">
        <f>BF55=AD55</f>
        <v>1</v>
      </c>
      <c r="BV55" s="93" t="b">
        <f>BG55=AE55</f>
        <v>1</v>
      </c>
      <c r="BW55" s="93" t="b">
        <f>BH55=AF55</f>
        <v>1</v>
      </c>
      <c r="BX55" s="93" t="b">
        <f>BI55=AG55</f>
        <v>1</v>
      </c>
      <c r="BY55" s="93" t="b">
        <f>BJ55=AH55</f>
        <v>1</v>
      </c>
      <c r="BZ55" s="93" t="b">
        <f>BK55=AI55</f>
        <v>1</v>
      </c>
      <c r="CA55" s="93" t="b">
        <f>BL55=AJ55</f>
        <v>1</v>
      </c>
      <c r="CB55" s="93" t="b">
        <f>BM55=AK55</f>
        <v>1</v>
      </c>
      <c r="CC55" s="93" t="b">
        <f>BN55=AL55</f>
        <v>1</v>
      </c>
      <c r="CD55" s="93" t="b">
        <f>BO55=AM55</f>
        <v>1</v>
      </c>
      <c r="CE55" s="93" t="b">
        <f>BP55=AN55</f>
        <v>1</v>
      </c>
      <c r="CF55" s="93" t="b">
        <f>BQ55=AO55</f>
        <v>1</v>
      </c>
      <c r="CG55" s="93" t="b">
        <f>BR55=AP55</f>
        <v>1</v>
      </c>
    </row>
    <row r="56" spans="1:85">
      <c r="A56" t="s">
        <v>976</v>
      </c>
      <c r="B56">
        <v>3061</v>
      </c>
      <c r="C56" t="s">
        <v>374</v>
      </c>
      <c r="D56" t="s">
        <v>374</v>
      </c>
      <c r="E56" t="s">
        <v>374</v>
      </c>
      <c r="F56">
        <v>9.25</v>
      </c>
      <c r="G56" t="s">
        <v>374</v>
      </c>
      <c r="H56" t="s">
        <v>111</v>
      </c>
      <c r="I56">
        <v>0.78</v>
      </c>
      <c r="J56" t="s">
        <v>374</v>
      </c>
      <c r="K56">
        <v>1.39</v>
      </c>
      <c r="L56">
        <v>209</v>
      </c>
      <c r="M56" t="str">
        <f>VLOOKUP(N56,Y$2:Z$128,2,FALSE)</f>
        <v>Alconbury CofE Primary School</v>
      </c>
      <c r="N56">
        <v>3061</v>
      </c>
      <c r="O56" t="str">
        <f>IF(D56="Yes","Day 11","")</f>
        <v>Day 11</v>
      </c>
      <c r="P56" t="str">
        <f>IF(E56="Yes","Day 11","")</f>
        <v>Day 11</v>
      </c>
      <c r="Q56" t="str">
        <f>IF(G56="Yes",H56,"")</f>
        <v>Day 1</v>
      </c>
      <c r="R56" t="str">
        <f>IF(J56="Yes","Day 11","")</f>
        <v>Day 11</v>
      </c>
      <c r="Y56">
        <v>2211</v>
      </c>
      <c r="Z56" t="s">
        <v>158</v>
      </c>
      <c r="AC56" t="s">
        <v>976</v>
      </c>
      <c r="AD56">
        <v>3061</v>
      </c>
      <c r="AE56" t="s">
        <v>374</v>
      </c>
      <c r="AF56" t="s">
        <v>1013</v>
      </c>
      <c r="AG56" t="s">
        <v>374</v>
      </c>
      <c r="AH56" t="s">
        <v>374</v>
      </c>
      <c r="AI56">
        <v>209</v>
      </c>
      <c r="AJ56" t="s">
        <v>374</v>
      </c>
      <c r="AK56">
        <v>9.25</v>
      </c>
      <c r="AL56" t="s">
        <v>374</v>
      </c>
      <c r="AM56" t="s">
        <v>111</v>
      </c>
      <c r="AN56">
        <v>0.78</v>
      </c>
      <c r="AO56" t="s">
        <v>374</v>
      </c>
      <c r="AP56">
        <v>1.39</v>
      </c>
      <c r="AQ56" s="93" t="b">
        <f>AC56=A56</f>
        <v>1</v>
      </c>
      <c r="AR56" s="93" t="b">
        <f>AD56=B56</f>
        <v>1</v>
      </c>
      <c r="AS56" s="93" t="b">
        <f>AE56=C56</f>
        <v>1</v>
      </c>
      <c r="AT56" s="93" t="b">
        <f>AH56=D56</f>
        <v>1</v>
      </c>
      <c r="AU56" s="93" t="b">
        <f>AI56=L56</f>
        <v>1</v>
      </c>
      <c r="AV56" s="93" t="b">
        <f>AJ56=E56</f>
        <v>1</v>
      </c>
      <c r="AW56" s="93" t="b">
        <f>AK56=F56</f>
        <v>1</v>
      </c>
      <c r="AX56" s="93" t="b">
        <f>AL56=G56</f>
        <v>1</v>
      </c>
      <c r="AY56" s="93" t="b">
        <f>AM56=H56</f>
        <v>1</v>
      </c>
      <c r="AZ56" s="93" t="b">
        <f>I56=AN56</f>
        <v>1</v>
      </c>
      <c r="BA56" s="93" t="b">
        <f>AO56=J56</f>
        <v>1</v>
      </c>
      <c r="BB56" s="93" t="b">
        <f>AP56=K56</f>
        <v>1</v>
      </c>
      <c r="BE56" s="254" t="s">
        <v>976</v>
      </c>
      <c r="BF56" s="254">
        <v>3061</v>
      </c>
      <c r="BG56" s="254" t="s">
        <v>374</v>
      </c>
      <c r="BH56" s="254" t="s">
        <v>1013</v>
      </c>
      <c r="BI56" s="254" t="s">
        <v>374</v>
      </c>
      <c r="BJ56" s="254" t="s">
        <v>374</v>
      </c>
      <c r="BK56" s="254">
        <v>209</v>
      </c>
      <c r="BL56" s="254" t="s">
        <v>374</v>
      </c>
      <c r="BM56" s="259">
        <v>9.25</v>
      </c>
      <c r="BN56" s="254" t="s">
        <v>374</v>
      </c>
      <c r="BO56" s="254" t="s">
        <v>111</v>
      </c>
      <c r="BP56" s="254">
        <v>0.78</v>
      </c>
      <c r="BQ56" s="254" t="s">
        <v>374</v>
      </c>
      <c r="BR56" s="259">
        <v>1.39</v>
      </c>
      <c r="BT56" s="93" t="b">
        <f>BE56=AC56</f>
        <v>1</v>
      </c>
      <c r="BU56" s="93" t="b">
        <f>BF56=AD56</f>
        <v>1</v>
      </c>
      <c r="BV56" s="93" t="b">
        <f>BG56=AE56</f>
        <v>1</v>
      </c>
      <c r="BW56" s="93" t="b">
        <f>BH56=AF56</f>
        <v>1</v>
      </c>
      <c r="BX56" s="93" t="b">
        <f>BI56=AG56</f>
        <v>1</v>
      </c>
      <c r="BY56" s="93" t="b">
        <f>BJ56=AH56</f>
        <v>1</v>
      </c>
      <c r="BZ56" s="93" t="b">
        <f>BK56=AI56</f>
        <v>1</v>
      </c>
      <c r="CA56" s="93" t="b">
        <f>BL56=AJ56</f>
        <v>1</v>
      </c>
      <c r="CB56" s="93" t="b">
        <f>BM56=AK56</f>
        <v>1</v>
      </c>
      <c r="CC56" s="93" t="b">
        <f>BN56=AL56</f>
        <v>1</v>
      </c>
      <c r="CD56" s="93" t="b">
        <f>BO56=AM56</f>
        <v>1</v>
      </c>
      <c r="CE56" s="93" t="b">
        <f>BP56=AN56</f>
        <v>1</v>
      </c>
      <c r="CF56" s="93" t="b">
        <f>BQ56=AO56</f>
        <v>1</v>
      </c>
      <c r="CG56" s="93" t="b">
        <f>BR56=AP56</f>
        <v>1</v>
      </c>
    </row>
    <row r="57" spans="1:85">
      <c r="A57" t="s">
        <v>396</v>
      </c>
      <c r="B57">
        <v>2082</v>
      </c>
      <c r="C57" t="s">
        <v>374</v>
      </c>
      <c r="D57" t="s">
        <v>374</v>
      </c>
      <c r="E57" t="s">
        <v>374</v>
      </c>
      <c r="F57">
        <v>4.22</v>
      </c>
      <c r="G57" t="s">
        <v>375</v>
      </c>
      <c r="J57" t="s">
        <v>375</v>
      </c>
      <c r="L57">
        <v>155</v>
      </c>
      <c r="M57" t="str">
        <f>VLOOKUP(N57,Y$2:Z$128,2,FALSE)</f>
        <v>Beaupre Community Primary School</v>
      </c>
      <c r="N57">
        <v>2082</v>
      </c>
      <c r="O57" t="str">
        <f>IF(D57="Yes","Day 11","")</f>
        <v>Day 11</v>
      </c>
      <c r="P57" t="str">
        <f>IF(E57="Yes","Day 11","")</f>
        <v>Day 11</v>
      </c>
      <c r="Q57" t="str">
        <f>IF(G57="Yes",H57,"")</f>
        <v/>
      </c>
      <c r="R57" t="str">
        <f>IF(J57="Yes","Day 11","")</f>
        <v/>
      </c>
      <c r="Y57">
        <v>1003</v>
      </c>
      <c r="Z57" t="s">
        <v>527</v>
      </c>
      <c r="AC57" t="s">
        <v>396</v>
      </c>
      <c r="AD57">
        <v>2082</v>
      </c>
      <c r="AE57" t="s">
        <v>374</v>
      </c>
      <c r="AF57" t="s">
        <v>816</v>
      </c>
      <c r="AG57" t="s">
        <v>374</v>
      </c>
      <c r="AH57" t="s">
        <v>374</v>
      </c>
      <c r="AI57">
        <v>155</v>
      </c>
      <c r="AJ57" t="s">
        <v>374</v>
      </c>
      <c r="AK57">
        <v>4.22</v>
      </c>
      <c r="AL57" t="s">
        <v>375</v>
      </c>
      <c r="AO57" t="s">
        <v>375</v>
      </c>
      <c r="AQ57" s="93" t="b">
        <f>AC57=A57</f>
        <v>1</v>
      </c>
      <c r="AR57" s="93" t="b">
        <f>AD57=B57</f>
        <v>1</v>
      </c>
      <c r="AS57" s="93" t="b">
        <f>AE57=C57</f>
        <v>1</v>
      </c>
      <c r="AT57" s="93" t="b">
        <f>AH57=D57</f>
        <v>1</v>
      </c>
      <c r="AU57" s="93" t="b">
        <f>AI57=L57</f>
        <v>1</v>
      </c>
      <c r="AV57" s="93" t="b">
        <f>AJ57=E57</f>
        <v>1</v>
      </c>
      <c r="AW57" s="93" t="b">
        <f>AK57=F57</f>
        <v>1</v>
      </c>
      <c r="AX57" s="93" t="b">
        <f>AL57=G57</f>
        <v>1</v>
      </c>
      <c r="AY57" s="93" t="b">
        <f>AM57=H57</f>
        <v>1</v>
      </c>
      <c r="AZ57" s="93" t="b">
        <f>I57=AN57</f>
        <v>1</v>
      </c>
      <c r="BA57" s="93" t="b">
        <f>AO57=J57</f>
        <v>1</v>
      </c>
      <c r="BB57" s="93" t="b">
        <f>AP57=K57</f>
        <v>1</v>
      </c>
      <c r="BE57" s="255" t="s">
        <v>396</v>
      </c>
      <c r="BF57" s="255">
        <v>2082</v>
      </c>
      <c r="BG57" s="255" t="s">
        <v>374</v>
      </c>
      <c r="BH57" s="255" t="s">
        <v>816</v>
      </c>
      <c r="BI57" s="255" t="s">
        <v>374</v>
      </c>
      <c r="BJ57" s="255" t="s">
        <v>374</v>
      </c>
      <c r="BK57" s="255">
        <v>155</v>
      </c>
      <c r="BL57" s="255" t="s">
        <v>374</v>
      </c>
      <c r="BM57" s="258">
        <v>4.22</v>
      </c>
      <c r="BN57" s="255" t="s">
        <v>375</v>
      </c>
      <c r="BO57" s="255"/>
      <c r="BP57" s="255"/>
      <c r="BQ57" s="255" t="s">
        <v>375</v>
      </c>
      <c r="BR57" s="258"/>
      <c r="BT57" s="93" t="b">
        <f>BE57=AC57</f>
        <v>1</v>
      </c>
      <c r="BU57" s="93" t="b">
        <f>BF57=AD57</f>
        <v>1</v>
      </c>
      <c r="BV57" s="93" t="b">
        <f>BG57=AE57</f>
        <v>1</v>
      </c>
      <c r="BW57" s="93" t="b">
        <f>BH57=AF57</f>
        <v>1</v>
      </c>
      <c r="BX57" s="93" t="b">
        <f>BI57=AG57</f>
        <v>1</v>
      </c>
      <c r="BY57" s="93" t="b">
        <f>BJ57=AH57</f>
        <v>1</v>
      </c>
      <c r="BZ57" s="93" t="b">
        <f>BK57=AI57</f>
        <v>1</v>
      </c>
      <c r="CA57" s="93" t="b">
        <f>BL57=AJ57</f>
        <v>1</v>
      </c>
      <c r="CB57" s="93" t="b">
        <f>BM57=AK57</f>
        <v>1</v>
      </c>
      <c r="CC57" s="93" t="b">
        <f>BN57=AL57</f>
        <v>1</v>
      </c>
      <c r="CD57" s="93" t="b">
        <f>BO57=AM57</f>
        <v>1</v>
      </c>
      <c r="CE57" s="93" t="b">
        <f>BP57=AN57</f>
        <v>1</v>
      </c>
      <c r="CF57" s="93" t="b">
        <f>BQ57=AO57</f>
        <v>1</v>
      </c>
      <c r="CG57" s="93" t="b">
        <f>BR57=AP57</f>
        <v>1</v>
      </c>
    </row>
    <row r="58" spans="1:85">
      <c r="A58" t="s">
        <v>534</v>
      </c>
      <c r="B58">
        <v>2074</v>
      </c>
      <c r="C58" t="s">
        <v>374</v>
      </c>
      <c r="D58" t="s">
        <v>374</v>
      </c>
      <c r="E58" t="s">
        <v>375</v>
      </c>
      <c r="G58" t="s">
        <v>374</v>
      </c>
      <c r="H58" t="s">
        <v>111</v>
      </c>
      <c r="I58">
        <v>1</v>
      </c>
      <c r="J58" t="s">
        <v>375</v>
      </c>
      <c r="L58">
        <v>392</v>
      </c>
      <c r="M58" t="str">
        <f>VLOOKUP(N58,Y$2:Z$128,2,FALSE)</f>
        <v>Littleport Community Primary School</v>
      </c>
      <c r="N58">
        <v>2074</v>
      </c>
      <c r="O58" t="str">
        <f>IF(D58="Yes","Day 11","")</f>
        <v>Day 11</v>
      </c>
      <c r="P58" t="str">
        <f>IF(E58="Yes","Day 11","")</f>
        <v/>
      </c>
      <c r="Q58" t="str">
        <f>IF(G58="Yes",H58,"")</f>
        <v>Day 1</v>
      </c>
      <c r="R58" t="str">
        <f>IF(J58="Yes","Day 11","")</f>
        <v/>
      </c>
      <c r="Y58">
        <v>3071</v>
      </c>
      <c r="Z58" t="s">
        <v>529</v>
      </c>
      <c r="AC58" t="s">
        <v>534</v>
      </c>
      <c r="AD58">
        <v>2074</v>
      </c>
      <c r="AE58" t="s">
        <v>374</v>
      </c>
      <c r="AF58" t="s">
        <v>782</v>
      </c>
      <c r="AG58" t="s">
        <v>374</v>
      </c>
      <c r="AH58" t="s">
        <v>374</v>
      </c>
      <c r="AI58">
        <v>392</v>
      </c>
      <c r="AJ58" t="s">
        <v>375</v>
      </c>
      <c r="AK58" s="256"/>
      <c r="AL58" t="s">
        <v>374</v>
      </c>
      <c r="AM58" t="s">
        <v>111</v>
      </c>
      <c r="AN58">
        <v>1</v>
      </c>
      <c r="AO58" t="s">
        <v>375</v>
      </c>
      <c r="AQ58" s="93" t="b">
        <f>AC58=A58</f>
        <v>1</v>
      </c>
      <c r="AR58" s="93" t="b">
        <f>AD58=B58</f>
        <v>1</v>
      </c>
      <c r="AS58" s="93" t="b">
        <f>AE58=C58</f>
        <v>1</v>
      </c>
      <c r="AT58" s="93" t="b">
        <f>AH58=D58</f>
        <v>1</v>
      </c>
      <c r="AU58" s="93" t="b">
        <f>AI58=L58</f>
        <v>1</v>
      </c>
      <c r="AV58" s="93" t="b">
        <f>AJ58=E58</f>
        <v>1</v>
      </c>
      <c r="AW58" s="93" t="b">
        <f>AK58=F58</f>
        <v>1</v>
      </c>
      <c r="AX58" s="93" t="b">
        <f>AL58=G58</f>
        <v>1</v>
      </c>
      <c r="AY58" s="93" t="b">
        <f>AM58=H58</f>
        <v>1</v>
      </c>
      <c r="AZ58" s="93" t="b">
        <f>I58=AN58</f>
        <v>1</v>
      </c>
      <c r="BA58" s="93" t="b">
        <f>AO58=J58</f>
        <v>1</v>
      </c>
      <c r="BB58" s="93" t="b">
        <f>AP58=K58</f>
        <v>1</v>
      </c>
      <c r="BE58" s="254" t="s">
        <v>534</v>
      </c>
      <c r="BF58" s="254">
        <v>2074</v>
      </c>
      <c r="BG58" s="254" t="s">
        <v>374</v>
      </c>
      <c r="BH58" s="254" t="s">
        <v>782</v>
      </c>
      <c r="BI58" s="254" t="s">
        <v>374</v>
      </c>
      <c r="BJ58" s="254" t="s">
        <v>374</v>
      </c>
      <c r="BK58" s="254">
        <v>392</v>
      </c>
      <c r="BL58" s="254" t="s">
        <v>375</v>
      </c>
      <c r="BM58" s="259"/>
      <c r="BN58" s="254" t="s">
        <v>374</v>
      </c>
      <c r="BO58" s="254" t="s">
        <v>111</v>
      </c>
      <c r="BP58" s="254">
        <v>1</v>
      </c>
      <c r="BQ58" s="254" t="s">
        <v>375</v>
      </c>
      <c r="BR58" s="259"/>
      <c r="BT58" s="93" t="b">
        <f>BE58=AC58</f>
        <v>1</v>
      </c>
      <c r="BU58" s="93" t="b">
        <f>BF58=AD58</f>
        <v>1</v>
      </c>
      <c r="BV58" s="93" t="b">
        <f>BG58=AE58</f>
        <v>1</v>
      </c>
      <c r="BW58" s="93" t="b">
        <f>BH58=AF58</f>
        <v>1</v>
      </c>
      <c r="BX58" s="93" t="b">
        <f>BI58=AG58</f>
        <v>1</v>
      </c>
      <c r="BY58" s="93" t="b">
        <f>BJ58=AH58</f>
        <v>1</v>
      </c>
      <c r="BZ58" s="93" t="b">
        <f>BK58=AI58</f>
        <v>1</v>
      </c>
      <c r="CA58" s="93" t="b">
        <f>BL58=AJ58</f>
        <v>1</v>
      </c>
      <c r="CB58" s="93" t="b">
        <f>BM58=AK58</f>
        <v>1</v>
      </c>
      <c r="CC58" s="93" t="b">
        <f>BN58=AL58</f>
        <v>1</v>
      </c>
      <c r="CD58" s="93" t="b">
        <f>BO58=AM58</f>
        <v>1</v>
      </c>
      <c r="CE58" s="93" t="b">
        <f>BP58=AN58</f>
        <v>1</v>
      </c>
      <c r="CF58" s="93" t="b">
        <f>BQ58=AO58</f>
        <v>1</v>
      </c>
      <c r="CG58" s="93" t="b">
        <f>BR58=AP58</f>
        <v>1</v>
      </c>
    </row>
    <row r="59" spans="1:85">
      <c r="A59" t="s">
        <v>145</v>
      </c>
      <c r="B59">
        <v>2010</v>
      </c>
      <c r="C59" t="s">
        <v>374</v>
      </c>
      <c r="D59" t="s">
        <v>374</v>
      </c>
      <c r="E59" t="s">
        <v>374</v>
      </c>
      <c r="F59">
        <v>5.03</v>
      </c>
      <c r="G59" t="s">
        <v>375</v>
      </c>
      <c r="J59" t="s">
        <v>374</v>
      </c>
      <c r="K59">
        <v>1.65</v>
      </c>
      <c r="L59">
        <v>107</v>
      </c>
      <c r="M59" t="str">
        <f>VLOOKUP(N59,Y$2:Z$128,2,FALSE)</f>
        <v>Fen Drayton Primary School</v>
      </c>
      <c r="N59">
        <v>2010</v>
      </c>
      <c r="O59" t="str">
        <f>IF(D59="Yes","Day 11","")</f>
        <v>Day 11</v>
      </c>
      <c r="P59" t="str">
        <f>IF(E59="Yes","Day 11","")</f>
        <v>Day 11</v>
      </c>
      <c r="Q59" t="str">
        <f>IF(G59="Yes",H59,"")</f>
        <v/>
      </c>
      <c r="R59" t="str">
        <f>IF(J59="Yes","Day 11","")</f>
        <v>Day 11</v>
      </c>
      <c r="Y59">
        <v>1002</v>
      </c>
      <c r="Z59" t="s">
        <v>531</v>
      </c>
      <c r="AC59" t="s">
        <v>145</v>
      </c>
      <c r="AD59">
        <v>2010</v>
      </c>
      <c r="AE59" t="s">
        <v>374</v>
      </c>
      <c r="AF59" t="s">
        <v>735</v>
      </c>
      <c r="AG59" t="s">
        <v>374</v>
      </c>
      <c r="AH59" t="s">
        <v>374</v>
      </c>
      <c r="AI59">
        <v>107</v>
      </c>
      <c r="AJ59" t="s">
        <v>374</v>
      </c>
      <c r="AK59">
        <v>5.03</v>
      </c>
      <c r="AL59" t="s">
        <v>375</v>
      </c>
      <c r="AO59" t="s">
        <v>374</v>
      </c>
      <c r="AP59">
        <v>1.65</v>
      </c>
      <c r="AQ59" s="93" t="b">
        <f>AC59=A59</f>
        <v>1</v>
      </c>
      <c r="AR59" s="93" t="b">
        <f>AD59=B59</f>
        <v>1</v>
      </c>
      <c r="AS59" s="93" t="b">
        <f>AE59=C59</f>
        <v>1</v>
      </c>
      <c r="AT59" s="93" t="b">
        <f>AH59=D59</f>
        <v>1</v>
      </c>
      <c r="AU59" s="93" t="b">
        <f>AI59=L59</f>
        <v>1</v>
      </c>
      <c r="AV59" s="93" t="b">
        <f>AJ59=E59</f>
        <v>1</v>
      </c>
      <c r="AW59" s="93" t="b">
        <f>AK59=F59</f>
        <v>1</v>
      </c>
      <c r="AX59" s="93" t="b">
        <f>AL59=G59</f>
        <v>1</v>
      </c>
      <c r="AY59" s="93" t="b">
        <f>AM59=H59</f>
        <v>1</v>
      </c>
      <c r="AZ59" s="93" t="b">
        <f>I59=AN59</f>
        <v>1</v>
      </c>
      <c r="BA59" s="93" t="b">
        <f>AO59=J59</f>
        <v>1</v>
      </c>
      <c r="BB59" s="93" t="b">
        <f>AP59=K59</f>
        <v>1</v>
      </c>
      <c r="BE59" s="255" t="s">
        <v>145</v>
      </c>
      <c r="BF59" s="255">
        <v>2010</v>
      </c>
      <c r="BG59" s="255" t="s">
        <v>374</v>
      </c>
      <c r="BH59" s="255" t="s">
        <v>735</v>
      </c>
      <c r="BI59" s="255" t="s">
        <v>374</v>
      </c>
      <c r="BJ59" s="255" t="s">
        <v>374</v>
      </c>
      <c r="BK59" s="255">
        <v>107</v>
      </c>
      <c r="BL59" s="255" t="s">
        <v>374</v>
      </c>
      <c r="BM59" s="258">
        <v>5.03</v>
      </c>
      <c r="BN59" s="255" t="s">
        <v>375</v>
      </c>
      <c r="BO59" s="255"/>
      <c r="BP59" s="255"/>
      <c r="BQ59" s="255" t="s">
        <v>374</v>
      </c>
      <c r="BR59" s="258">
        <v>1.65</v>
      </c>
      <c r="BT59" s="93" t="b">
        <f>BE59=AC59</f>
        <v>1</v>
      </c>
      <c r="BU59" s="93" t="b">
        <f>BF59=AD59</f>
        <v>1</v>
      </c>
      <c r="BV59" s="93" t="b">
        <f>BG59=AE59</f>
        <v>1</v>
      </c>
      <c r="BW59" s="93" t="b">
        <f>BH59=AF59</f>
        <v>1</v>
      </c>
      <c r="BX59" s="93" t="b">
        <f>BI59=AG59</f>
        <v>1</v>
      </c>
      <c r="BY59" s="93" t="b">
        <f>BJ59=AH59</f>
        <v>1</v>
      </c>
      <c r="BZ59" s="93" t="b">
        <f>BK59=AI59</f>
        <v>1</v>
      </c>
      <c r="CA59" s="93" t="b">
        <f>BL59=AJ59</f>
        <v>1</v>
      </c>
      <c r="CB59" s="93" t="b">
        <f>BM59=AK59</f>
        <v>1</v>
      </c>
      <c r="CC59" s="93" t="b">
        <f>BN59=AL59</f>
        <v>1</v>
      </c>
      <c r="CD59" s="93" t="b">
        <f>BO59=AM59</f>
        <v>1</v>
      </c>
      <c r="CE59" s="93" t="b">
        <f>BP59=AN59</f>
        <v>1</v>
      </c>
      <c r="CF59" s="93" t="b">
        <f>BQ59=AO59</f>
        <v>1</v>
      </c>
      <c r="CG59" s="93" t="b">
        <f>BR59=AP59</f>
        <v>1</v>
      </c>
    </row>
    <row r="60" spans="1:85">
      <c r="A60" t="s">
        <v>212</v>
      </c>
      <c r="B60">
        <v>2232</v>
      </c>
      <c r="C60" t="s">
        <v>374</v>
      </c>
      <c r="D60" t="s">
        <v>374</v>
      </c>
      <c r="E60" t="s">
        <v>374</v>
      </c>
      <c r="F60">
        <v>7.32</v>
      </c>
      <c r="G60" t="s">
        <v>374</v>
      </c>
      <c r="H60" t="s">
        <v>111</v>
      </c>
      <c r="I60">
        <v>1</v>
      </c>
      <c r="J60" t="s">
        <v>374</v>
      </c>
      <c r="K60">
        <v>2.38</v>
      </c>
      <c r="L60">
        <v>231</v>
      </c>
      <c r="M60" t="str">
        <f>VLOOKUP(N60,Y$2:Z$128,2,FALSE)</f>
        <v>Westfield Junior School</v>
      </c>
      <c r="N60">
        <v>2232</v>
      </c>
      <c r="O60" t="str">
        <f>IF(D60="Yes","Day 11","")</f>
        <v>Day 11</v>
      </c>
      <c r="P60" t="str">
        <f>IF(E60="Yes","Day 11","")</f>
        <v>Day 11</v>
      </c>
      <c r="Q60" t="str">
        <f>IF(G60="Yes",H60,"")</f>
        <v>Day 1</v>
      </c>
      <c r="R60" t="str">
        <f>IF(J60="Yes","Day 11","")</f>
        <v>Day 11</v>
      </c>
      <c r="Y60">
        <v>2212</v>
      </c>
      <c r="Z60" t="s">
        <v>161</v>
      </c>
      <c r="AC60" t="s">
        <v>212</v>
      </c>
      <c r="AD60">
        <v>2232</v>
      </c>
      <c r="AE60" t="s">
        <v>374</v>
      </c>
      <c r="AF60" t="s">
        <v>808</v>
      </c>
      <c r="AG60" t="s">
        <v>374</v>
      </c>
      <c r="AH60" t="s">
        <v>374</v>
      </c>
      <c r="AI60">
        <v>231</v>
      </c>
      <c r="AJ60" t="s">
        <v>374</v>
      </c>
      <c r="AK60">
        <v>7.32</v>
      </c>
      <c r="AL60" t="s">
        <v>374</v>
      </c>
      <c r="AM60" t="s">
        <v>111</v>
      </c>
      <c r="AN60">
        <v>1</v>
      </c>
      <c r="AO60" t="s">
        <v>374</v>
      </c>
      <c r="AP60">
        <v>2.38</v>
      </c>
      <c r="AQ60" s="93" t="b">
        <f>AC60=A60</f>
        <v>1</v>
      </c>
      <c r="AR60" s="93" t="b">
        <f>AD60=B60</f>
        <v>1</v>
      </c>
      <c r="AS60" s="93" t="b">
        <f>AE60=C60</f>
        <v>1</v>
      </c>
      <c r="AT60" s="93" t="b">
        <f>AH60=D60</f>
        <v>1</v>
      </c>
      <c r="AU60" s="93" t="b">
        <f>AI60=L60</f>
        <v>1</v>
      </c>
      <c r="AV60" s="93" t="b">
        <f>AJ60=E60</f>
        <v>1</v>
      </c>
      <c r="AW60" s="93" t="b">
        <f>AK60=F60</f>
        <v>1</v>
      </c>
      <c r="AX60" s="93" t="b">
        <f>AL60=G60</f>
        <v>1</v>
      </c>
      <c r="AY60" s="93" t="b">
        <f>AM60=H60</f>
        <v>1</v>
      </c>
      <c r="AZ60" s="93" t="b">
        <f>I60=AN60</f>
        <v>1</v>
      </c>
      <c r="BA60" s="93" t="b">
        <f>AO60=J60</f>
        <v>1</v>
      </c>
      <c r="BB60" s="93" t="b">
        <f>AP60=K60</f>
        <v>1</v>
      </c>
      <c r="BE60" s="254" t="s">
        <v>212</v>
      </c>
      <c r="BF60" s="254">
        <v>2232</v>
      </c>
      <c r="BG60" s="254" t="s">
        <v>374</v>
      </c>
      <c r="BH60" s="254" t="s">
        <v>808</v>
      </c>
      <c r="BI60" s="254" t="s">
        <v>374</v>
      </c>
      <c r="BJ60" s="254" t="s">
        <v>374</v>
      </c>
      <c r="BK60" s="254">
        <v>231</v>
      </c>
      <c r="BL60" s="254" t="s">
        <v>374</v>
      </c>
      <c r="BM60" s="259">
        <v>7.32</v>
      </c>
      <c r="BN60" s="254" t="s">
        <v>374</v>
      </c>
      <c r="BO60" s="254" t="s">
        <v>111</v>
      </c>
      <c r="BP60" s="254">
        <v>1</v>
      </c>
      <c r="BQ60" s="254" t="s">
        <v>374</v>
      </c>
      <c r="BR60" s="259">
        <v>2.38</v>
      </c>
      <c r="BT60" s="93" t="b">
        <f>BE60=AC60</f>
        <v>1</v>
      </c>
      <c r="BU60" s="93" t="b">
        <f>BF60=AD60</f>
        <v>1</v>
      </c>
      <c r="BV60" s="93" t="b">
        <f>BG60=AE60</f>
        <v>1</v>
      </c>
      <c r="BW60" s="93" t="b">
        <f>BH60=AF60</f>
        <v>1</v>
      </c>
      <c r="BX60" s="93" t="b">
        <f>BI60=AG60</f>
        <v>1</v>
      </c>
      <c r="BY60" s="93" t="b">
        <f>BJ60=AH60</f>
        <v>1</v>
      </c>
      <c r="BZ60" s="93" t="b">
        <f>BK60=AI60</f>
        <v>1</v>
      </c>
      <c r="CA60" s="93" t="b">
        <f>BL60=AJ60</f>
        <v>1</v>
      </c>
      <c r="CB60" s="93" t="b">
        <f>BM60=AK60</f>
        <v>1</v>
      </c>
      <c r="CC60" s="93" t="b">
        <f>BN60=AL60</f>
        <v>1</v>
      </c>
      <c r="CD60" s="93" t="b">
        <f>BO60=AM60</f>
        <v>1</v>
      </c>
      <c r="CE60" s="93" t="b">
        <f>BP60=AN60</f>
        <v>1</v>
      </c>
      <c r="CF60" s="93" t="b">
        <f>BQ60=AO60</f>
        <v>1</v>
      </c>
      <c r="CG60" s="93" t="b">
        <f>BR60=AP60</f>
        <v>1</v>
      </c>
    </row>
    <row r="61" spans="1:85">
      <c r="A61" t="s">
        <v>977</v>
      </c>
      <c r="B61">
        <v>2091</v>
      </c>
      <c r="C61" t="s">
        <v>374</v>
      </c>
      <c r="D61" t="s">
        <v>374</v>
      </c>
      <c r="E61" t="s">
        <v>374</v>
      </c>
      <c r="F61">
        <v>7.31</v>
      </c>
      <c r="G61" t="s">
        <v>374</v>
      </c>
      <c r="H61" t="s">
        <v>111</v>
      </c>
      <c r="I61">
        <v>1</v>
      </c>
      <c r="J61" t="s">
        <v>374</v>
      </c>
      <c r="K61">
        <v>1.5</v>
      </c>
      <c r="L61">
        <v>167</v>
      </c>
      <c r="M61" t="str">
        <f>VLOOKUP(N61,Y$2:Z$128,2,FALSE)</f>
        <v>Clarkson Infants School</v>
      </c>
      <c r="N61">
        <v>2091</v>
      </c>
      <c r="O61" t="str">
        <f>IF(D61="Yes","Day 11","")</f>
        <v>Day 11</v>
      </c>
      <c r="P61" t="str">
        <f>IF(E61="Yes","Day 11","")</f>
        <v>Day 11</v>
      </c>
      <c r="Q61" t="str">
        <f>IF(G61="Yes",H61,"")</f>
        <v>Day 1</v>
      </c>
      <c r="R61" t="str">
        <f>IF(J61="Yes","Day 11","")</f>
        <v>Day 11</v>
      </c>
      <c r="Y61">
        <v>1007</v>
      </c>
      <c r="Z61" t="s">
        <v>162</v>
      </c>
      <c r="AC61" t="s">
        <v>977</v>
      </c>
      <c r="AD61">
        <v>2091</v>
      </c>
      <c r="AE61" t="s">
        <v>374</v>
      </c>
      <c r="AF61" t="s">
        <v>743</v>
      </c>
      <c r="AG61" t="s">
        <v>374</v>
      </c>
      <c r="AH61" t="s">
        <v>374</v>
      </c>
      <c r="AI61">
        <v>167</v>
      </c>
      <c r="AJ61" t="s">
        <v>374</v>
      </c>
      <c r="AK61">
        <v>7.31</v>
      </c>
      <c r="AL61" t="s">
        <v>374</v>
      </c>
      <c r="AM61" t="s">
        <v>111</v>
      </c>
      <c r="AN61">
        <v>1</v>
      </c>
      <c r="AO61" t="s">
        <v>374</v>
      </c>
      <c r="AP61">
        <v>1.5</v>
      </c>
      <c r="AQ61" s="93" t="b">
        <f>AC61=A61</f>
        <v>1</v>
      </c>
      <c r="AR61" s="93" t="b">
        <f>AD61=B61</f>
        <v>1</v>
      </c>
      <c r="AS61" s="93" t="b">
        <f>AE61=C61</f>
        <v>1</v>
      </c>
      <c r="AT61" s="93" t="b">
        <f>AH61=D61</f>
        <v>1</v>
      </c>
      <c r="AU61" s="93" t="b">
        <f>AI61=L61</f>
        <v>1</v>
      </c>
      <c r="AV61" s="93" t="b">
        <f>AJ61=E61</f>
        <v>1</v>
      </c>
      <c r="AW61" s="93" t="b">
        <f>AK61=F61</f>
        <v>1</v>
      </c>
      <c r="AX61" s="93" t="b">
        <f>AL61=G61</f>
        <v>1</v>
      </c>
      <c r="AY61" s="93" t="b">
        <f>AM61=H61</f>
        <v>1</v>
      </c>
      <c r="AZ61" s="93" t="b">
        <f>I61=AN61</f>
        <v>1</v>
      </c>
      <c r="BA61" s="93" t="b">
        <f>AO61=J61</f>
        <v>1</v>
      </c>
      <c r="BB61" s="93" t="b">
        <f>AP61=K61</f>
        <v>1</v>
      </c>
      <c r="BE61" s="255" t="s">
        <v>977</v>
      </c>
      <c r="BF61" s="255">
        <v>2091</v>
      </c>
      <c r="BG61" s="255" t="s">
        <v>374</v>
      </c>
      <c r="BH61" s="255" t="s">
        <v>743</v>
      </c>
      <c r="BI61" s="255" t="s">
        <v>374</v>
      </c>
      <c r="BJ61" s="255" t="s">
        <v>374</v>
      </c>
      <c r="BK61" s="255">
        <v>167</v>
      </c>
      <c r="BL61" s="255" t="s">
        <v>374</v>
      </c>
      <c r="BM61" s="258">
        <v>7.31</v>
      </c>
      <c r="BN61" s="255" t="s">
        <v>374</v>
      </c>
      <c r="BO61" s="255" t="s">
        <v>111</v>
      </c>
      <c r="BP61" s="255">
        <v>1</v>
      </c>
      <c r="BQ61" s="255" t="s">
        <v>374</v>
      </c>
      <c r="BR61" s="258">
        <v>1.5</v>
      </c>
      <c r="BT61" s="93" t="b">
        <f>BE61=AC61</f>
        <v>1</v>
      </c>
      <c r="BU61" s="93" t="b">
        <f>BF61=AD61</f>
        <v>1</v>
      </c>
      <c r="BV61" s="93" t="b">
        <f>BG61=AE61</f>
        <v>1</v>
      </c>
      <c r="BW61" s="93" t="b">
        <f>BH61=AF61</f>
        <v>1</v>
      </c>
      <c r="BX61" s="93" t="b">
        <f>BI61=AG61</f>
        <v>1</v>
      </c>
      <c r="BY61" s="93" t="b">
        <f>BJ61=AH61</f>
        <v>1</v>
      </c>
      <c r="BZ61" s="93" t="b">
        <f>BK61=AI61</f>
        <v>1</v>
      </c>
      <c r="CA61" s="93" t="b">
        <f>BL61=AJ61</f>
        <v>1</v>
      </c>
      <c r="CB61" s="93" t="b">
        <f>BM61=AK61</f>
        <v>1</v>
      </c>
      <c r="CC61" s="93" t="b">
        <f>BN61=AL61</f>
        <v>1</v>
      </c>
      <c r="CD61" s="93" t="b">
        <f>BO61=AM61</f>
        <v>1</v>
      </c>
      <c r="CE61" s="93" t="b">
        <f>BP61=AN61</f>
        <v>1</v>
      </c>
      <c r="CF61" s="93" t="b">
        <f>BQ61=AO61</f>
        <v>1</v>
      </c>
      <c r="CG61" s="93" t="b">
        <f>BR61=AP61</f>
        <v>1</v>
      </c>
    </row>
    <row r="62" spans="1:85">
      <c r="A62" t="s">
        <v>449</v>
      </c>
      <c r="B62">
        <v>3350</v>
      </c>
      <c r="C62" t="s">
        <v>374</v>
      </c>
      <c r="D62" t="s">
        <v>374</v>
      </c>
      <c r="E62" t="s">
        <v>374</v>
      </c>
      <c r="F62">
        <v>5.9</v>
      </c>
      <c r="G62" t="s">
        <v>375</v>
      </c>
      <c r="J62" t="s">
        <v>375</v>
      </c>
      <c r="L62">
        <v>119</v>
      </c>
      <c r="M62" t="str">
        <f>VLOOKUP(N62,Y$2:Z$128,2,FALSE)</f>
        <v>Park Street CofE Primary School</v>
      </c>
      <c r="N62">
        <v>3350</v>
      </c>
      <c r="O62" t="str">
        <f>IF(D62="Yes","Day 11","")</f>
        <v>Day 11</v>
      </c>
      <c r="P62" t="str">
        <f>IF(E62="Yes","Day 11","")</f>
        <v>Day 11</v>
      </c>
      <c r="Q62" t="str">
        <f>IF(G62="Yes",H62,"")</f>
        <v/>
      </c>
      <c r="R62" t="str">
        <f>IF(J62="Yes","Day 11","")</f>
        <v/>
      </c>
      <c r="Y62">
        <v>3945</v>
      </c>
      <c r="Z62" t="s">
        <v>538</v>
      </c>
      <c r="AC62" t="s">
        <v>449</v>
      </c>
      <c r="AD62">
        <v>3350</v>
      </c>
      <c r="AE62" t="s">
        <v>374</v>
      </c>
      <c r="AF62" t="s">
        <v>739</v>
      </c>
      <c r="AG62" t="s">
        <v>374</v>
      </c>
      <c r="AH62" t="s">
        <v>374</v>
      </c>
      <c r="AI62">
        <v>119</v>
      </c>
      <c r="AJ62" t="s">
        <v>374</v>
      </c>
      <c r="AK62">
        <v>5.9</v>
      </c>
      <c r="AL62" t="s">
        <v>375</v>
      </c>
      <c r="AO62" t="s">
        <v>375</v>
      </c>
      <c r="AQ62" s="93" t="b">
        <f>AC62=A62</f>
        <v>1</v>
      </c>
      <c r="AR62" s="93" t="b">
        <f>AD62=B62</f>
        <v>1</v>
      </c>
      <c r="AS62" s="93" t="b">
        <f>AE62=C62</f>
        <v>1</v>
      </c>
      <c r="AT62" s="93" t="b">
        <f>AH62=D62</f>
        <v>1</v>
      </c>
      <c r="AU62" s="93" t="b">
        <f>AI62=L62</f>
        <v>1</v>
      </c>
      <c r="AV62" s="93" t="b">
        <f>AJ62=E62</f>
        <v>1</v>
      </c>
      <c r="AW62" s="93" t="b">
        <f>AK62=F62</f>
        <v>1</v>
      </c>
      <c r="AX62" s="93" t="b">
        <f>AL62=G62</f>
        <v>1</v>
      </c>
      <c r="AY62" s="93" t="b">
        <f>AM62=H62</f>
        <v>1</v>
      </c>
      <c r="AZ62" s="93" t="b">
        <f>I62=AN62</f>
        <v>1</v>
      </c>
      <c r="BA62" s="93" t="b">
        <f>AO62=J62</f>
        <v>1</v>
      </c>
      <c r="BB62" s="93" t="b">
        <f>AP62=K62</f>
        <v>1</v>
      </c>
      <c r="BE62" s="254" t="s">
        <v>449</v>
      </c>
      <c r="BF62" s="254">
        <v>3350</v>
      </c>
      <c r="BG62" s="254" t="s">
        <v>374</v>
      </c>
      <c r="BH62" s="254" t="s">
        <v>739</v>
      </c>
      <c r="BI62" s="254" t="s">
        <v>374</v>
      </c>
      <c r="BJ62" s="254" t="s">
        <v>374</v>
      </c>
      <c r="BK62" s="254">
        <v>119</v>
      </c>
      <c r="BL62" s="254" t="s">
        <v>374</v>
      </c>
      <c r="BM62" s="259">
        <v>5.9</v>
      </c>
      <c r="BN62" s="254" t="s">
        <v>375</v>
      </c>
      <c r="BO62" s="254"/>
      <c r="BP62" s="254"/>
      <c r="BQ62" s="254" t="s">
        <v>375</v>
      </c>
      <c r="BR62" s="259"/>
      <c r="BT62" s="93" t="b">
        <f>BE62=AC62</f>
        <v>1</v>
      </c>
      <c r="BU62" s="93" t="b">
        <f>BF62=AD62</f>
        <v>1</v>
      </c>
      <c r="BV62" s="93" t="b">
        <f>BG62=AE62</f>
        <v>1</v>
      </c>
      <c r="BW62" s="93" t="b">
        <f>BH62=AF62</f>
        <v>1</v>
      </c>
      <c r="BX62" s="93" t="b">
        <f>BI62=AG62</f>
        <v>1</v>
      </c>
      <c r="BY62" s="93" t="b">
        <f>BJ62=AH62</f>
        <v>1</v>
      </c>
      <c r="BZ62" s="93" t="b">
        <f>BK62=AI62</f>
        <v>1</v>
      </c>
      <c r="CA62" s="93" t="b">
        <f>BL62=AJ62</f>
        <v>1</v>
      </c>
      <c r="CB62" s="93" t="b">
        <f>BM62=AK62</f>
        <v>1</v>
      </c>
      <c r="CC62" s="93" t="b">
        <f>BN62=AL62</f>
        <v>1</v>
      </c>
      <c r="CD62" s="93" t="b">
        <f>BO62=AM62</f>
        <v>1</v>
      </c>
      <c r="CE62" s="93" t="b">
        <f>BP62=AN62</f>
        <v>1</v>
      </c>
      <c r="CF62" s="93" t="b">
        <f>BQ62=AO62</f>
        <v>1</v>
      </c>
      <c r="CG62" s="93" t="b">
        <f>BR62=AP62</f>
        <v>1</v>
      </c>
    </row>
    <row r="63" spans="1:85">
      <c r="A63" t="s">
        <v>176</v>
      </c>
      <c r="B63">
        <v>2449</v>
      </c>
      <c r="C63" t="s">
        <v>374</v>
      </c>
      <c r="D63" t="s">
        <v>374</v>
      </c>
      <c r="E63" t="s">
        <v>375</v>
      </c>
      <c r="G63" t="s">
        <v>375</v>
      </c>
      <c r="J63" t="s">
        <v>375</v>
      </c>
      <c r="L63">
        <v>403</v>
      </c>
      <c r="M63" t="str">
        <f>VLOOKUP(N63,Y$2:Z$128,2,FALSE)</f>
        <v>Monkfield Park Primary School</v>
      </c>
      <c r="N63">
        <v>2449</v>
      </c>
      <c r="O63" t="str">
        <f>IF(D63="Yes","Day 11","")</f>
        <v>Day 11</v>
      </c>
      <c r="P63" t="str">
        <f>IF(E63="Yes","Day 11","")</f>
        <v/>
      </c>
      <c r="Q63" t="str">
        <f>IF(G63="Yes",H63,"")</f>
        <v/>
      </c>
      <c r="R63" t="str">
        <f>IF(J63="Yes","Day 11","")</f>
        <v/>
      </c>
      <c r="Y63">
        <v>3022</v>
      </c>
      <c r="Z63" t="s">
        <v>541</v>
      </c>
      <c r="AC63" t="s">
        <v>176</v>
      </c>
      <c r="AD63">
        <v>2449</v>
      </c>
      <c r="AE63" t="s">
        <v>374</v>
      </c>
      <c r="AF63" t="s">
        <v>776</v>
      </c>
      <c r="AG63" t="s">
        <v>374</v>
      </c>
      <c r="AH63" t="s">
        <v>374</v>
      </c>
      <c r="AI63">
        <v>403</v>
      </c>
      <c r="AJ63" t="s">
        <v>375</v>
      </c>
      <c r="AK63" s="256"/>
      <c r="AL63" t="s">
        <v>375</v>
      </c>
      <c r="AO63" t="s">
        <v>375</v>
      </c>
      <c r="AQ63" s="93" t="b">
        <f>AC63=A63</f>
        <v>1</v>
      </c>
      <c r="AR63" s="93" t="b">
        <f>AD63=B63</f>
        <v>1</v>
      </c>
      <c r="AS63" s="93" t="b">
        <f>AE63=C63</f>
        <v>1</v>
      </c>
      <c r="AT63" s="93" t="b">
        <f>AH63=D63</f>
        <v>1</v>
      </c>
      <c r="AU63" s="93" t="b">
        <f>AI63=L63</f>
        <v>1</v>
      </c>
      <c r="AV63" s="93" t="b">
        <f>AJ63=E63</f>
        <v>1</v>
      </c>
      <c r="AW63" s="93" t="b">
        <f>AK63=F63</f>
        <v>1</v>
      </c>
      <c r="AX63" s="93" t="b">
        <f>AL63=G63</f>
        <v>1</v>
      </c>
      <c r="AY63" s="93" t="b">
        <f>AM63=H63</f>
        <v>1</v>
      </c>
      <c r="AZ63" s="93" t="b">
        <f>I63=AN63</f>
        <v>1</v>
      </c>
      <c r="BA63" s="93" t="b">
        <f>AO63=J63</f>
        <v>1</v>
      </c>
      <c r="BB63" s="93" t="b">
        <f>AP63=K63</f>
        <v>1</v>
      </c>
      <c r="BE63" s="255" t="s">
        <v>176</v>
      </c>
      <c r="BF63" s="255">
        <v>2449</v>
      </c>
      <c r="BG63" s="255" t="s">
        <v>374</v>
      </c>
      <c r="BH63" s="255" t="s">
        <v>776</v>
      </c>
      <c r="BI63" s="255" t="s">
        <v>374</v>
      </c>
      <c r="BJ63" s="255" t="s">
        <v>374</v>
      </c>
      <c r="BK63" s="255">
        <v>403</v>
      </c>
      <c r="BL63" s="255" t="s">
        <v>375</v>
      </c>
      <c r="BM63" s="258"/>
      <c r="BN63" s="255" t="s">
        <v>375</v>
      </c>
      <c r="BO63" s="255"/>
      <c r="BP63" s="255"/>
      <c r="BQ63" s="255" t="s">
        <v>375</v>
      </c>
      <c r="BR63" s="258"/>
      <c r="BT63" s="93" t="b">
        <f>BE63=AC63</f>
        <v>1</v>
      </c>
      <c r="BU63" s="93" t="b">
        <f>BF63=AD63</f>
        <v>1</v>
      </c>
      <c r="BV63" s="93" t="b">
        <f>BG63=AE63</f>
        <v>1</v>
      </c>
      <c r="BW63" s="93" t="b">
        <f>BH63=AF63</f>
        <v>1</v>
      </c>
      <c r="BX63" s="93" t="b">
        <f>BI63=AG63</f>
        <v>1</v>
      </c>
      <c r="BY63" s="93" t="b">
        <f>BJ63=AH63</f>
        <v>1</v>
      </c>
      <c r="BZ63" s="93" t="b">
        <f>BK63=AI63</f>
        <v>1</v>
      </c>
      <c r="CA63" s="93" t="b">
        <f>BL63=AJ63</f>
        <v>1</v>
      </c>
      <c r="CB63" s="93" t="b">
        <f>BM63=AK63</f>
        <v>1</v>
      </c>
      <c r="CC63" s="93" t="b">
        <f>BN63=AL63</f>
        <v>1</v>
      </c>
      <c r="CD63" s="93" t="b">
        <f>BO63=AM63</f>
        <v>1</v>
      </c>
      <c r="CE63" s="93" t="b">
        <f>BP63=AN63</f>
        <v>1</v>
      </c>
      <c r="CF63" s="93" t="b">
        <f>BQ63=AO63</f>
        <v>1</v>
      </c>
      <c r="CG63" s="93" t="b">
        <f>BR63=AP63</f>
        <v>1</v>
      </c>
    </row>
    <row r="64" spans="1:85">
      <c r="A64" t="s">
        <v>182</v>
      </c>
      <c r="B64">
        <v>2031</v>
      </c>
      <c r="C64" t="s">
        <v>374</v>
      </c>
      <c r="D64" t="s">
        <v>374</v>
      </c>
      <c r="E64" t="s">
        <v>375</v>
      </c>
      <c r="G64" t="s">
        <v>374</v>
      </c>
      <c r="H64" t="s">
        <v>111</v>
      </c>
      <c r="I64">
        <v>0.35</v>
      </c>
      <c r="J64" t="s">
        <v>374</v>
      </c>
      <c r="K64">
        <v>1.54</v>
      </c>
      <c r="L64">
        <v>205</v>
      </c>
      <c r="M64" t="str">
        <f>VLOOKUP(N64,Y$2:Z$128,2,FALSE)</f>
        <v>Over Primary School</v>
      </c>
      <c r="N64">
        <v>2031</v>
      </c>
      <c r="O64" t="str">
        <f>IF(D64="Yes","Day 11","")</f>
        <v>Day 11</v>
      </c>
      <c r="P64" t="str">
        <f>IF(E64="Yes","Day 11","")</f>
        <v/>
      </c>
      <c r="Q64" t="str">
        <f>IF(G64="Yes",H64,"")</f>
        <v>Day 1</v>
      </c>
      <c r="R64" t="str">
        <f>IF(J64="Yes","Day 11","")</f>
        <v>Day 11</v>
      </c>
      <c r="Y64">
        <v>2442</v>
      </c>
      <c r="Z64" t="s">
        <v>543</v>
      </c>
      <c r="AC64" t="s">
        <v>182</v>
      </c>
      <c r="AD64">
        <v>2031</v>
      </c>
      <c r="AE64" t="s">
        <v>374</v>
      </c>
      <c r="AF64" t="s">
        <v>801</v>
      </c>
      <c r="AG64" t="s">
        <v>374</v>
      </c>
      <c r="AH64" t="s">
        <v>374</v>
      </c>
      <c r="AI64">
        <v>205</v>
      </c>
      <c r="AJ64" t="s">
        <v>375</v>
      </c>
      <c r="AK64" s="256"/>
      <c r="AL64" t="s">
        <v>374</v>
      </c>
      <c r="AM64" t="s">
        <v>111</v>
      </c>
      <c r="AN64">
        <v>0.35</v>
      </c>
      <c r="AO64" t="s">
        <v>374</v>
      </c>
      <c r="AP64">
        <v>1.54</v>
      </c>
      <c r="AQ64" s="93" t="b">
        <f>AC64=A64</f>
        <v>1</v>
      </c>
      <c r="AR64" s="93" t="b">
        <f>AD64=B64</f>
        <v>1</v>
      </c>
      <c r="AS64" s="93" t="b">
        <f>AE64=C64</f>
        <v>1</v>
      </c>
      <c r="AT64" s="93" t="b">
        <f>AH64=D64</f>
        <v>1</v>
      </c>
      <c r="AU64" s="93" t="b">
        <f>AI64=L64</f>
        <v>1</v>
      </c>
      <c r="AV64" s="93" t="b">
        <f>AJ64=E64</f>
        <v>1</v>
      </c>
      <c r="AW64" s="93" t="b">
        <f>AK64=F64</f>
        <v>1</v>
      </c>
      <c r="AX64" s="93" t="b">
        <f>AL64=G64</f>
        <v>1</v>
      </c>
      <c r="AY64" s="93" t="b">
        <f>AM64=H64</f>
        <v>1</v>
      </c>
      <c r="AZ64" s="93" t="b">
        <f>I64=AN64</f>
        <v>1</v>
      </c>
      <c r="BA64" s="93" t="b">
        <f>AO64=J64</f>
        <v>1</v>
      </c>
      <c r="BB64" s="93" t="b">
        <f>AP64=K64</f>
        <v>1</v>
      </c>
      <c r="BE64" s="254" t="s">
        <v>182</v>
      </c>
      <c r="BF64" s="254">
        <v>2031</v>
      </c>
      <c r="BG64" s="254" t="s">
        <v>374</v>
      </c>
      <c r="BH64" s="254" t="s">
        <v>801</v>
      </c>
      <c r="BI64" s="254" t="s">
        <v>374</v>
      </c>
      <c r="BJ64" s="254" t="s">
        <v>374</v>
      </c>
      <c r="BK64" s="254">
        <v>205</v>
      </c>
      <c r="BL64" s="254" t="s">
        <v>375</v>
      </c>
      <c r="BM64" s="259"/>
      <c r="BN64" s="254" t="s">
        <v>374</v>
      </c>
      <c r="BO64" s="254" t="s">
        <v>111</v>
      </c>
      <c r="BP64" s="254">
        <v>0.35</v>
      </c>
      <c r="BQ64" s="254" t="s">
        <v>374</v>
      </c>
      <c r="BR64" s="259">
        <v>1.54</v>
      </c>
      <c r="BT64" s="93" t="b">
        <f>BE64=AC64</f>
        <v>1</v>
      </c>
      <c r="BU64" s="93" t="b">
        <f>BF64=AD64</f>
        <v>1</v>
      </c>
      <c r="BV64" s="93" t="b">
        <f>BG64=AE64</f>
        <v>1</v>
      </c>
      <c r="BW64" s="93" t="b">
        <f>BH64=AF64</f>
        <v>1</v>
      </c>
      <c r="BX64" s="93" t="b">
        <f>BI64=AG64</f>
        <v>1</v>
      </c>
      <c r="BY64" s="93" t="b">
        <f>BJ64=AH64</f>
        <v>1</v>
      </c>
      <c r="BZ64" s="93" t="b">
        <f>BK64=AI64</f>
        <v>1</v>
      </c>
      <c r="CA64" s="93" t="b">
        <f>BL64=AJ64</f>
        <v>1</v>
      </c>
      <c r="CB64" s="93" t="b">
        <f>BM64=AK64</f>
        <v>1</v>
      </c>
      <c r="CC64" s="93" t="b">
        <f>BN64=AL64</f>
        <v>1</v>
      </c>
      <c r="CD64" s="93" t="b">
        <f>BO64=AM64</f>
        <v>1</v>
      </c>
      <c r="CE64" s="93" t="b">
        <f>BP64=AN64</f>
        <v>1</v>
      </c>
      <c r="CF64" s="93" t="b">
        <f>BQ64=AO64</f>
        <v>1</v>
      </c>
      <c r="CG64" s="93" t="b">
        <f>BR64=AP64</f>
        <v>1</v>
      </c>
    </row>
    <row r="65" spans="1:85">
      <c r="A65" t="s">
        <v>978</v>
      </c>
      <c r="B65">
        <v>3331</v>
      </c>
      <c r="C65" t="s">
        <v>374</v>
      </c>
      <c r="D65" t="s">
        <v>374</v>
      </c>
      <c r="E65" t="s">
        <v>374</v>
      </c>
      <c r="F65">
        <v>4.78</v>
      </c>
      <c r="G65" t="s">
        <v>375</v>
      </c>
      <c r="J65" t="s">
        <v>374</v>
      </c>
      <c r="K65">
        <v>0.97</v>
      </c>
      <c r="L65">
        <v>129</v>
      </c>
      <c r="M65" t="str">
        <f>VLOOKUP(N65,Y$2:Z$128,2,FALSE)</f>
        <v>Petersfield CofE Aided Primary School</v>
      </c>
      <c r="N65">
        <v>3331</v>
      </c>
      <c r="O65" t="str">
        <f>IF(D65="Yes","Day 11","")</f>
        <v>Day 11</v>
      </c>
      <c r="P65" t="str">
        <f>IF(E65="Yes","Day 11","")</f>
        <v>Day 11</v>
      </c>
      <c r="Q65" t="str">
        <f>IF(G65="Yes",H65,"")</f>
        <v/>
      </c>
      <c r="R65" t="str">
        <f>IF(J65="Yes","Day 11","")</f>
        <v>Day 11</v>
      </c>
      <c r="Y65">
        <v>2331</v>
      </c>
      <c r="Z65" t="s">
        <v>165</v>
      </c>
      <c r="AC65" t="s">
        <v>978</v>
      </c>
      <c r="AD65">
        <v>3331</v>
      </c>
      <c r="AE65" t="s">
        <v>374</v>
      </c>
      <c r="AF65" t="s">
        <v>1014</v>
      </c>
      <c r="AG65" t="s">
        <v>374</v>
      </c>
      <c r="AH65" t="s">
        <v>374</v>
      </c>
      <c r="AI65">
        <v>129</v>
      </c>
      <c r="AJ65" t="s">
        <v>374</v>
      </c>
      <c r="AK65">
        <v>4.78</v>
      </c>
      <c r="AL65" t="s">
        <v>375</v>
      </c>
      <c r="AO65" t="s">
        <v>374</v>
      </c>
      <c r="AP65">
        <v>0.97</v>
      </c>
      <c r="AQ65" s="93" t="b">
        <f>AC65=A65</f>
        <v>1</v>
      </c>
      <c r="AR65" s="93" t="b">
        <f>AD65=B65</f>
        <v>1</v>
      </c>
      <c r="AS65" s="93" t="b">
        <f>AE65=C65</f>
        <v>1</v>
      </c>
      <c r="AT65" s="93" t="b">
        <f>AH65=D65</f>
        <v>1</v>
      </c>
      <c r="AU65" s="93" t="b">
        <f>AI65=L65</f>
        <v>1</v>
      </c>
      <c r="AV65" s="93" t="b">
        <f>AJ65=E65</f>
        <v>1</v>
      </c>
      <c r="AW65" s="93" t="b">
        <f>AK65=F65</f>
        <v>1</v>
      </c>
      <c r="AX65" s="93" t="b">
        <f>AL65=G65</f>
        <v>1</v>
      </c>
      <c r="AY65" s="93" t="b">
        <f>AM65=H65</f>
        <v>1</v>
      </c>
      <c r="AZ65" s="93" t="b">
        <f>I65=AN65</f>
        <v>1</v>
      </c>
      <c r="BA65" s="93" t="b">
        <f>AO65=J65</f>
        <v>1</v>
      </c>
      <c r="BB65" s="93" t="b">
        <f>AP65=K65</f>
        <v>1</v>
      </c>
      <c r="BE65" s="255" t="s">
        <v>978</v>
      </c>
      <c r="BF65" s="255">
        <v>3331</v>
      </c>
      <c r="BG65" s="255" t="s">
        <v>374</v>
      </c>
      <c r="BH65" s="255" t="s">
        <v>1014</v>
      </c>
      <c r="BI65" s="255" t="s">
        <v>374</v>
      </c>
      <c r="BJ65" s="255" t="s">
        <v>374</v>
      </c>
      <c r="BK65" s="255">
        <v>129</v>
      </c>
      <c r="BL65" s="255" t="s">
        <v>374</v>
      </c>
      <c r="BM65" s="258">
        <v>4.78</v>
      </c>
      <c r="BN65" s="255" t="s">
        <v>375</v>
      </c>
      <c r="BO65" s="255"/>
      <c r="BP65" s="255"/>
      <c r="BQ65" s="255" t="s">
        <v>374</v>
      </c>
      <c r="BR65" s="258">
        <v>0.97</v>
      </c>
      <c r="BT65" s="93" t="b">
        <f>BE65=AC65</f>
        <v>1</v>
      </c>
      <c r="BU65" s="93" t="b">
        <f>BF65=AD65</f>
        <v>1</v>
      </c>
      <c r="BV65" s="93" t="b">
        <f>BG65=AE65</f>
        <v>1</v>
      </c>
      <c r="BW65" s="93" t="b">
        <f>BH65=AF65</f>
        <v>1</v>
      </c>
      <c r="BX65" s="93" t="b">
        <f>BI65=AG65</f>
        <v>1</v>
      </c>
      <c r="BY65" s="93" t="b">
        <f>BJ65=AH65</f>
        <v>1</v>
      </c>
      <c r="BZ65" s="93" t="b">
        <f>BK65=AI65</f>
        <v>1</v>
      </c>
      <c r="CA65" s="93" t="b">
        <f>BL65=AJ65</f>
        <v>1</v>
      </c>
      <c r="CB65" s="93" t="b">
        <f>BM65=AK65</f>
        <v>1</v>
      </c>
      <c r="CC65" s="93" t="b">
        <f>BN65=AL65</f>
        <v>1</v>
      </c>
      <c r="CD65" s="93" t="b">
        <f>BO65=AM65</f>
        <v>1</v>
      </c>
      <c r="CE65" s="93" t="b">
        <f>BP65=AN65</f>
        <v>1</v>
      </c>
      <c r="CF65" s="93" t="b">
        <f>BQ65=AO65</f>
        <v>1</v>
      </c>
      <c r="CG65" s="93" t="b">
        <f>BR65=AP65</f>
        <v>1</v>
      </c>
    </row>
    <row r="66" spans="1:85">
      <c r="A66" t="s">
        <v>218</v>
      </c>
      <c r="B66">
        <v>2254</v>
      </c>
      <c r="C66" t="s">
        <v>374</v>
      </c>
      <c r="D66" t="s">
        <v>374</v>
      </c>
      <c r="E66" t="s">
        <v>375</v>
      </c>
      <c r="G66" t="s">
        <v>375</v>
      </c>
      <c r="J66" t="s">
        <v>374</v>
      </c>
      <c r="K66" t="s">
        <v>989</v>
      </c>
      <c r="L66">
        <v>155</v>
      </c>
      <c r="M66" t="str">
        <f>VLOOKUP(N66,Y$2:Z$128,2,FALSE)</f>
        <v>Yaxley Infant School</v>
      </c>
      <c r="N66">
        <v>2254</v>
      </c>
      <c r="O66" t="str">
        <f>IF(D66="Yes","Day 11","")</f>
        <v>Day 11</v>
      </c>
      <c r="P66" t="str">
        <f>IF(E66="Yes","Day 11","")</f>
        <v/>
      </c>
      <c r="Q66" t="str">
        <f>IF(G66="Yes",H66,"")</f>
        <v/>
      </c>
      <c r="R66" t="str">
        <f>IF(J66="Yes","Day 11","")</f>
        <v>Day 11</v>
      </c>
      <c r="Y66">
        <v>1000</v>
      </c>
      <c r="Z66" t="s">
        <v>166</v>
      </c>
      <c r="AC66" t="s">
        <v>218</v>
      </c>
      <c r="AD66">
        <v>2254</v>
      </c>
      <c r="AE66" t="s">
        <v>374</v>
      </c>
      <c r="AF66" t="s">
        <v>757</v>
      </c>
      <c r="AG66" t="s">
        <v>374</v>
      </c>
      <c r="AH66" t="s">
        <v>374</v>
      </c>
      <c r="AI66">
        <v>155</v>
      </c>
      <c r="AJ66" t="s">
        <v>375</v>
      </c>
      <c r="AK66" s="256"/>
      <c r="AL66" t="s">
        <v>375</v>
      </c>
      <c r="AO66" t="s">
        <v>374</v>
      </c>
      <c r="AP66" t="s">
        <v>989</v>
      </c>
      <c r="AQ66" s="93" t="b">
        <f>AC66=A66</f>
        <v>1</v>
      </c>
      <c r="AR66" s="93" t="b">
        <f>AD66=B66</f>
        <v>1</v>
      </c>
      <c r="AS66" s="93" t="b">
        <f>AE66=C66</f>
        <v>1</v>
      </c>
      <c r="AT66" s="93" t="b">
        <f>AH66=D66</f>
        <v>1</v>
      </c>
      <c r="AU66" s="93" t="b">
        <f>AI66=L66</f>
        <v>1</v>
      </c>
      <c r="AV66" s="93" t="b">
        <f>AJ66=E66</f>
        <v>1</v>
      </c>
      <c r="AW66" s="93" t="b">
        <f>AK66=F66</f>
        <v>1</v>
      </c>
      <c r="AX66" s="93" t="b">
        <f>AL66=G66</f>
        <v>1</v>
      </c>
      <c r="AY66" s="93" t="b">
        <f>AM66=H66</f>
        <v>1</v>
      </c>
      <c r="AZ66" s="93" t="b">
        <f>I66=AN66</f>
        <v>1</v>
      </c>
      <c r="BA66" s="93" t="b">
        <f>AO66=J66</f>
        <v>1</v>
      </c>
      <c r="BB66" s="93" t="b">
        <f>AP66=K66</f>
        <v>1</v>
      </c>
      <c r="BE66" s="254" t="s">
        <v>218</v>
      </c>
      <c r="BF66" s="254">
        <v>2254</v>
      </c>
      <c r="BG66" s="254" t="s">
        <v>374</v>
      </c>
      <c r="BH66" s="254" t="s">
        <v>757</v>
      </c>
      <c r="BI66" s="254" t="s">
        <v>374</v>
      </c>
      <c r="BJ66" s="254" t="s">
        <v>374</v>
      </c>
      <c r="BK66" s="254">
        <v>155</v>
      </c>
      <c r="BL66" s="254" t="s">
        <v>375</v>
      </c>
      <c r="BM66" s="259"/>
      <c r="BN66" s="254" t="s">
        <v>375</v>
      </c>
      <c r="BO66" s="254"/>
      <c r="BP66" s="254"/>
      <c r="BQ66" s="254" t="s">
        <v>374</v>
      </c>
      <c r="BR66" s="259" t="s">
        <v>989</v>
      </c>
      <c r="BT66" s="93" t="b">
        <f>BE66=AC66</f>
        <v>1</v>
      </c>
      <c r="BU66" s="93" t="b">
        <f>BF66=AD66</f>
        <v>1</v>
      </c>
      <c r="BV66" s="93" t="b">
        <f>BG66=AE66</f>
        <v>1</v>
      </c>
      <c r="BW66" s="93" t="b">
        <f>BH66=AF66</f>
        <v>1</v>
      </c>
      <c r="BX66" s="93" t="b">
        <f>BI66=AG66</f>
        <v>1</v>
      </c>
      <c r="BY66" s="93" t="b">
        <f>BJ66=AH66</f>
        <v>1</v>
      </c>
      <c r="BZ66" s="93" t="b">
        <f>BK66=AI66</f>
        <v>1</v>
      </c>
      <c r="CA66" s="93" t="b">
        <f>BL66=AJ66</f>
        <v>1</v>
      </c>
      <c r="CB66" s="93" t="b">
        <f>BM66=AK66</f>
        <v>1</v>
      </c>
      <c r="CC66" s="93" t="b">
        <f>BN66=AL66</f>
        <v>1</v>
      </c>
      <c r="CD66" s="93" t="b">
        <f>BO66=AM66</f>
        <v>1</v>
      </c>
      <c r="CE66" s="93" t="b">
        <f>BP66=AN66</f>
        <v>1</v>
      </c>
      <c r="CF66" s="93" t="b">
        <f>BQ66=AO66</f>
        <v>1</v>
      </c>
      <c r="CG66" s="93" t="b">
        <f>BR66=AP66</f>
        <v>1</v>
      </c>
    </row>
    <row r="67" spans="1:85">
      <c r="A67" t="s">
        <v>440</v>
      </c>
      <c r="B67">
        <v>3301</v>
      </c>
      <c r="C67" t="s">
        <v>374</v>
      </c>
      <c r="D67" t="s">
        <v>374</v>
      </c>
      <c r="E67" t="s">
        <v>375</v>
      </c>
      <c r="G67" t="s">
        <v>374</v>
      </c>
      <c r="H67" t="s">
        <v>108</v>
      </c>
      <c r="I67">
        <v>0.68</v>
      </c>
      <c r="J67" t="s">
        <v>374</v>
      </c>
      <c r="K67">
        <v>1.17</v>
      </c>
      <c r="L67">
        <v>121</v>
      </c>
      <c r="M67" t="str">
        <f>VLOOKUP(N67,Y$2:Z$128,2,FALSE)</f>
        <v>Barton CofE VA Primary School</v>
      </c>
      <c r="N67">
        <v>3301</v>
      </c>
      <c r="O67" t="str">
        <f>IF(D67="Yes","Day 11","")</f>
        <v>Day 11</v>
      </c>
      <c r="P67" t="str">
        <f>IF(E67="Yes","Day 11","")</f>
        <v/>
      </c>
      <c r="Q67" t="str">
        <f>IF(G67="Yes",H67,"")</f>
        <v>Day 11</v>
      </c>
      <c r="R67" t="str">
        <f>IF(J67="Yes","Day 11","")</f>
        <v>Day 11</v>
      </c>
      <c r="Y67">
        <v>2446</v>
      </c>
      <c r="Z67" t="s">
        <v>167</v>
      </c>
      <c r="AC67" t="s">
        <v>440</v>
      </c>
      <c r="AD67">
        <v>3301</v>
      </c>
      <c r="AE67" t="s">
        <v>374</v>
      </c>
      <c r="AF67" t="s">
        <v>731</v>
      </c>
      <c r="AG67" t="s">
        <v>374</v>
      </c>
      <c r="AH67" t="s">
        <v>374</v>
      </c>
      <c r="AI67">
        <v>121</v>
      </c>
      <c r="AJ67" t="s">
        <v>375</v>
      </c>
      <c r="AK67" s="256"/>
      <c r="AL67" t="s">
        <v>374</v>
      </c>
      <c r="AM67" t="s">
        <v>108</v>
      </c>
      <c r="AN67">
        <v>0.68</v>
      </c>
      <c r="AO67" t="s">
        <v>374</v>
      </c>
      <c r="AP67">
        <v>1.17</v>
      </c>
      <c r="AQ67" s="93" t="b">
        <f>AC67=A67</f>
        <v>1</v>
      </c>
      <c r="AR67" s="93" t="b">
        <f>AD67=B67</f>
        <v>1</v>
      </c>
      <c r="AS67" s="93" t="b">
        <f>AE67=C67</f>
        <v>1</v>
      </c>
      <c r="AT67" s="93" t="b">
        <f>AH67=D67</f>
        <v>1</v>
      </c>
      <c r="AU67" s="93" t="b">
        <f>AI67=L67</f>
        <v>1</v>
      </c>
      <c r="AV67" s="93" t="b">
        <f>AJ67=E67</f>
        <v>1</v>
      </c>
      <c r="AW67" s="93" t="b">
        <f>AK67=F67</f>
        <v>1</v>
      </c>
      <c r="AX67" s="93" t="b">
        <f>AL67=G67</f>
        <v>1</v>
      </c>
      <c r="AY67" s="93" t="b">
        <f>AM67=H67</f>
        <v>1</v>
      </c>
      <c r="AZ67" s="93" t="b">
        <f>I67=AN67</f>
        <v>1</v>
      </c>
      <c r="BA67" s="93" t="b">
        <f>AO67=J67</f>
        <v>1</v>
      </c>
      <c r="BB67" s="93" t="b">
        <f>AP67=K67</f>
        <v>1</v>
      </c>
      <c r="BE67" s="255" t="s">
        <v>440</v>
      </c>
      <c r="BF67" s="255">
        <v>3301</v>
      </c>
      <c r="BG67" s="255" t="s">
        <v>374</v>
      </c>
      <c r="BH67" s="255" t="s">
        <v>731</v>
      </c>
      <c r="BI67" s="255" t="s">
        <v>374</v>
      </c>
      <c r="BJ67" s="255" t="s">
        <v>374</v>
      </c>
      <c r="BK67" s="255">
        <v>121</v>
      </c>
      <c r="BL67" s="255" t="s">
        <v>375</v>
      </c>
      <c r="BM67" s="258"/>
      <c r="BN67" s="255" t="s">
        <v>374</v>
      </c>
      <c r="BO67" s="255" t="s">
        <v>108</v>
      </c>
      <c r="BP67" s="255">
        <v>0.68</v>
      </c>
      <c r="BQ67" s="255" t="s">
        <v>374</v>
      </c>
      <c r="BR67" s="258">
        <v>1.17</v>
      </c>
      <c r="BT67" s="93" t="b">
        <f>BE67=AC67</f>
        <v>1</v>
      </c>
      <c r="BU67" s="93" t="b">
        <f>BF67=AD67</f>
        <v>1</v>
      </c>
      <c r="BV67" s="93" t="b">
        <f>BG67=AE67</f>
        <v>1</v>
      </c>
      <c r="BW67" s="93" t="b">
        <f>BH67=AF67</f>
        <v>1</v>
      </c>
      <c r="BX67" s="93" t="b">
        <f>BI67=AG67</f>
        <v>1</v>
      </c>
      <c r="BY67" s="93" t="b">
        <f>BJ67=AH67</f>
        <v>1</v>
      </c>
      <c r="BZ67" s="93" t="b">
        <f>BK67=AI67</f>
        <v>1</v>
      </c>
      <c r="CA67" s="93" t="b">
        <f>BL67=AJ67</f>
        <v>1</v>
      </c>
      <c r="CB67" s="93" t="b">
        <f>BM67=AK67</f>
        <v>1</v>
      </c>
      <c r="CC67" s="93" t="b">
        <f>BN67=AL67</f>
        <v>1</v>
      </c>
      <c r="CD67" s="93" t="b">
        <f>BO67=AM67</f>
        <v>1</v>
      </c>
      <c r="CE67" s="93" t="b">
        <f>BP67=AN67</f>
        <v>1</v>
      </c>
      <c r="CF67" s="93" t="b">
        <f>BQ67=AO67</f>
        <v>1</v>
      </c>
      <c r="CG67" s="93" t="b">
        <f>BR67=AP67</f>
        <v>1</v>
      </c>
    </row>
    <row r="68" spans="1:85">
      <c r="A68" t="s">
        <v>979</v>
      </c>
      <c r="B68">
        <v>3012</v>
      </c>
      <c r="C68" t="s">
        <v>374</v>
      </c>
      <c r="D68" t="s">
        <v>374</v>
      </c>
      <c r="E68" t="s">
        <v>375</v>
      </c>
      <c r="G68" t="s">
        <v>375</v>
      </c>
      <c r="J68" t="s">
        <v>375</v>
      </c>
      <c r="L68">
        <v>65</v>
      </c>
      <c r="M68" t="str">
        <f>VLOOKUP(N68,Y$2:Z$128,2,FALSE)</f>
        <v>Dry Drayton CofE (C) Primary School</v>
      </c>
      <c r="N68">
        <v>3012</v>
      </c>
      <c r="O68" t="str">
        <f>IF(D68="Yes","Day 11","")</f>
        <v>Day 11</v>
      </c>
      <c r="P68" t="str">
        <f>IF(E68="Yes","Day 11","")</f>
        <v/>
      </c>
      <c r="Q68" t="str">
        <f>IF(G68="Yes",H68,"")</f>
        <v/>
      </c>
      <c r="R68" t="str">
        <f>IF(J68="Yes","Day 11","")</f>
        <v/>
      </c>
      <c r="Y68">
        <v>3317</v>
      </c>
      <c r="Z68" t="s">
        <v>554</v>
      </c>
      <c r="AC68" t="s">
        <v>979</v>
      </c>
      <c r="AD68">
        <v>3012</v>
      </c>
      <c r="AE68" t="s">
        <v>374</v>
      </c>
      <c r="AF68" t="s">
        <v>726</v>
      </c>
      <c r="AG68" t="s">
        <v>374</v>
      </c>
      <c r="AH68" t="s">
        <v>374</v>
      </c>
      <c r="AI68">
        <v>65</v>
      </c>
      <c r="AJ68" t="s">
        <v>375</v>
      </c>
      <c r="AK68" s="256"/>
      <c r="AL68" t="s">
        <v>375</v>
      </c>
      <c r="AO68" t="s">
        <v>375</v>
      </c>
      <c r="AQ68" s="93" t="b">
        <f>AC68=A68</f>
        <v>1</v>
      </c>
      <c r="AR68" s="93" t="b">
        <f>AD68=B68</f>
        <v>1</v>
      </c>
      <c r="AS68" s="93" t="b">
        <f>AE68=C68</f>
        <v>1</v>
      </c>
      <c r="AT68" s="93" t="b">
        <f>AH68=D68</f>
        <v>1</v>
      </c>
      <c r="AU68" s="93" t="b">
        <f>AI68=L68</f>
        <v>1</v>
      </c>
      <c r="AV68" s="93" t="b">
        <f>AJ68=E68</f>
        <v>1</v>
      </c>
      <c r="AW68" s="93" t="b">
        <f>AK68=F68</f>
        <v>1</v>
      </c>
      <c r="AX68" s="93" t="b">
        <f>AL68=G68</f>
        <v>1</v>
      </c>
      <c r="AY68" s="93" t="b">
        <f>AM68=H68</f>
        <v>1</v>
      </c>
      <c r="AZ68" s="93" t="b">
        <f>I68=AN68</f>
        <v>1</v>
      </c>
      <c r="BA68" s="93" t="b">
        <f>AO68=J68</f>
        <v>1</v>
      </c>
      <c r="BB68" s="93" t="b">
        <f>AP68=K68</f>
        <v>1</v>
      </c>
      <c r="BE68" s="254" t="s">
        <v>979</v>
      </c>
      <c r="BF68" s="254">
        <v>3012</v>
      </c>
      <c r="BG68" s="254" t="s">
        <v>374</v>
      </c>
      <c r="BH68" s="254" t="s">
        <v>726</v>
      </c>
      <c r="BI68" s="254" t="s">
        <v>374</v>
      </c>
      <c r="BJ68" s="254" t="s">
        <v>374</v>
      </c>
      <c r="BK68" s="254">
        <v>65</v>
      </c>
      <c r="BL68" s="254" t="s">
        <v>375</v>
      </c>
      <c r="BM68" s="259"/>
      <c r="BN68" s="254" t="s">
        <v>375</v>
      </c>
      <c r="BO68" s="254"/>
      <c r="BP68" s="254"/>
      <c r="BQ68" s="254" t="s">
        <v>375</v>
      </c>
      <c r="BR68" s="259"/>
      <c r="BT68" s="93" t="b">
        <f>BE68=AC68</f>
        <v>1</v>
      </c>
      <c r="BU68" s="93" t="b">
        <f>BF68=AD68</f>
        <v>1</v>
      </c>
      <c r="BV68" s="93" t="b">
        <f>BG68=AE68</f>
        <v>1</v>
      </c>
      <c r="BW68" s="93" t="b">
        <f>BH68=AF68</f>
        <v>1</v>
      </c>
      <c r="BX68" s="93" t="b">
        <f>BI68=AG68</f>
        <v>1</v>
      </c>
      <c r="BY68" s="93" t="b">
        <f>BJ68=AH68</f>
        <v>1</v>
      </c>
      <c r="BZ68" s="93" t="b">
        <f>BK68=AI68</f>
        <v>1</v>
      </c>
      <c r="CA68" s="93" t="b">
        <f>BL68=AJ68</f>
        <v>1</v>
      </c>
      <c r="CB68" s="93" t="b">
        <f>BM68=AK68</f>
        <v>1</v>
      </c>
      <c r="CC68" s="93" t="b">
        <f>BN68=AL68</f>
        <v>1</v>
      </c>
      <c r="CD68" s="93" t="b">
        <f>BO68=AM68</f>
        <v>1</v>
      </c>
      <c r="CE68" s="93" t="b">
        <f>BP68=AN68</f>
        <v>1</v>
      </c>
      <c r="CF68" s="93" t="b">
        <f>BQ68=AO68</f>
        <v>1</v>
      </c>
      <c r="CG68" s="93" t="b">
        <f>BR68=AP68</f>
        <v>1</v>
      </c>
    </row>
    <row r="69" spans="1:85">
      <c r="A69" t="s">
        <v>133</v>
      </c>
      <c r="B69">
        <v>1006</v>
      </c>
      <c r="C69" t="s">
        <v>374</v>
      </c>
      <c r="D69" t="s">
        <v>374</v>
      </c>
      <c r="E69" t="s">
        <v>374</v>
      </c>
      <c r="F69">
        <v>9.26</v>
      </c>
      <c r="G69" t="s">
        <v>375</v>
      </c>
      <c r="J69" t="s">
        <v>374</v>
      </c>
      <c r="K69">
        <v>0.83</v>
      </c>
      <c r="L69">
        <v>76</v>
      </c>
      <c r="M69" t="str">
        <f>VLOOKUP(N69,Y$2:Z$128,2,FALSE)</f>
        <v>Colleges Nursery School</v>
      </c>
      <c r="N69">
        <v>1006</v>
      </c>
      <c r="O69" t="str">
        <f>IF(D69="Yes","Day 11","")</f>
        <v>Day 11</v>
      </c>
      <c r="P69" t="str">
        <f>IF(E69="Yes","Day 11","")</f>
        <v>Day 11</v>
      </c>
      <c r="Q69" t="str">
        <f>IF(G69="Yes",H69,"")</f>
        <v/>
      </c>
      <c r="R69" t="str">
        <f>IF(J69="Yes","Day 11","")</f>
        <v>Day 11</v>
      </c>
      <c r="Y69">
        <v>2066</v>
      </c>
      <c r="Z69" t="s">
        <v>169</v>
      </c>
      <c r="AC69" t="s">
        <v>133</v>
      </c>
      <c r="AD69">
        <v>1006</v>
      </c>
      <c r="AE69" t="s">
        <v>374</v>
      </c>
      <c r="AF69" t="s">
        <v>1015</v>
      </c>
      <c r="AG69" t="s">
        <v>374</v>
      </c>
      <c r="AH69" t="s">
        <v>374</v>
      </c>
      <c r="AI69">
        <v>76</v>
      </c>
      <c r="AJ69" t="s">
        <v>374</v>
      </c>
      <c r="AK69">
        <v>9.26</v>
      </c>
      <c r="AL69" t="s">
        <v>375</v>
      </c>
      <c r="AO69" t="s">
        <v>374</v>
      </c>
      <c r="AP69">
        <v>0.83</v>
      </c>
      <c r="AQ69" s="93" t="b">
        <f>AC69=A69</f>
        <v>1</v>
      </c>
      <c r="AR69" s="93" t="b">
        <f>AD69=B69</f>
        <v>1</v>
      </c>
      <c r="AS69" s="93" t="b">
        <f>AE69=C69</f>
        <v>1</v>
      </c>
      <c r="AT69" s="93" t="b">
        <f>AH69=D69</f>
        <v>1</v>
      </c>
      <c r="AU69" s="93" t="b">
        <f>AI69=L69</f>
        <v>1</v>
      </c>
      <c r="AV69" s="93" t="b">
        <f>AJ69=E69</f>
        <v>1</v>
      </c>
      <c r="AW69" s="93" t="b">
        <f>AK69=F69</f>
        <v>1</v>
      </c>
      <c r="AX69" s="93" t="b">
        <f>AL69=G69</f>
        <v>1</v>
      </c>
      <c r="AY69" s="93" t="b">
        <f>AM69=H69</f>
        <v>1</v>
      </c>
      <c r="AZ69" s="93" t="b">
        <f>I69=AN69</f>
        <v>1</v>
      </c>
      <c r="BA69" s="93" t="b">
        <f>AO69=J69</f>
        <v>1</v>
      </c>
      <c r="BB69" s="93" t="b">
        <f>AP69=K69</f>
        <v>1</v>
      </c>
      <c r="BE69" s="255" t="s">
        <v>133</v>
      </c>
      <c r="BF69" s="255">
        <v>1006</v>
      </c>
      <c r="BG69" s="255" t="s">
        <v>374</v>
      </c>
      <c r="BH69" s="255" t="s">
        <v>1015</v>
      </c>
      <c r="BI69" s="255" t="s">
        <v>374</v>
      </c>
      <c r="BJ69" s="255" t="s">
        <v>374</v>
      </c>
      <c r="BK69" s="255">
        <v>76</v>
      </c>
      <c r="BL69" s="255" t="s">
        <v>374</v>
      </c>
      <c r="BM69" s="258">
        <v>9.26</v>
      </c>
      <c r="BN69" s="255" t="s">
        <v>375</v>
      </c>
      <c r="BO69" s="255"/>
      <c r="BP69" s="255"/>
      <c r="BQ69" s="255" t="s">
        <v>374</v>
      </c>
      <c r="BR69" s="258">
        <v>0.83</v>
      </c>
      <c r="BT69" s="93" t="b">
        <f>BE69=AC69</f>
        <v>1</v>
      </c>
      <c r="BU69" s="93" t="b">
        <f>BF69=AD69</f>
        <v>1</v>
      </c>
      <c r="BV69" s="93" t="b">
        <f>BG69=AE69</f>
        <v>1</v>
      </c>
      <c r="BW69" s="93" t="b">
        <f>BH69=AF69</f>
        <v>1</v>
      </c>
      <c r="BX69" s="93" t="b">
        <f>BI69=AG69</f>
        <v>1</v>
      </c>
      <c r="BY69" s="93" t="b">
        <f>BJ69=AH69</f>
        <v>1</v>
      </c>
      <c r="BZ69" s="93" t="b">
        <f>BK69=AI69</f>
        <v>1</v>
      </c>
      <c r="CA69" s="93" t="b">
        <f>BL69=AJ69</f>
        <v>1</v>
      </c>
      <c r="CB69" s="93" t="b">
        <f>BM69=AK69</f>
        <v>1</v>
      </c>
      <c r="CC69" s="93" t="b">
        <f>BN69=AL69</f>
        <v>1</v>
      </c>
      <c r="CD69" s="93" t="b">
        <f>BO69=AM69</f>
        <v>1</v>
      </c>
      <c r="CE69" s="93" t="b">
        <f>BP69=AN69</f>
        <v>1</v>
      </c>
      <c r="CF69" s="93" t="b">
        <f>BQ69=AO69</f>
        <v>1</v>
      </c>
      <c r="CG69" s="93" t="b">
        <f>BR69=AP69</f>
        <v>1</v>
      </c>
    </row>
    <row r="70" spans="1:85">
      <c r="A70" t="s">
        <v>980</v>
      </c>
      <c r="B70">
        <v>1001</v>
      </c>
      <c r="C70" t="s">
        <v>374</v>
      </c>
      <c r="D70" t="s">
        <v>374</v>
      </c>
      <c r="E70" t="s">
        <v>374</v>
      </c>
      <c r="F70">
        <v>8.77</v>
      </c>
      <c r="G70" t="s">
        <v>375</v>
      </c>
      <c r="J70" t="s">
        <v>374</v>
      </c>
      <c r="K70">
        <v>3.71</v>
      </c>
      <c r="L70" s="256"/>
      <c r="M70" t="str">
        <f>VLOOKUP(N70,Y$2:Z$128,2,FALSE)</f>
        <v>The Fields Nursery School</v>
      </c>
      <c r="N70">
        <v>1001</v>
      </c>
      <c r="O70" t="str">
        <f>IF(D70="Yes","Day 11","")</f>
        <v>Day 11</v>
      </c>
      <c r="P70" t="str">
        <f>IF(E70="Yes","Day 11","")</f>
        <v>Day 11</v>
      </c>
      <c r="Q70" t="str">
        <f>IF(G70="Yes",H70,"")</f>
        <v/>
      </c>
      <c r="R70" t="str">
        <f>IF(J70="Yes","Day 11","")</f>
        <v>Day 11</v>
      </c>
      <c r="Y70">
        <v>2293</v>
      </c>
      <c r="Z70" t="s">
        <v>170</v>
      </c>
      <c r="AC70" t="s">
        <v>980</v>
      </c>
      <c r="AD70">
        <v>1001</v>
      </c>
      <c r="AE70" t="s">
        <v>374</v>
      </c>
      <c r="AF70" t="s">
        <v>1016</v>
      </c>
      <c r="AG70" t="s">
        <v>374</v>
      </c>
      <c r="AH70" t="s">
        <v>374</v>
      </c>
      <c r="AJ70" t="s">
        <v>374</v>
      </c>
      <c r="AK70">
        <v>8.77</v>
      </c>
      <c r="AL70" t="s">
        <v>375</v>
      </c>
      <c r="AO70" t="s">
        <v>374</v>
      </c>
      <c r="AP70">
        <v>3.71</v>
      </c>
      <c r="AQ70" s="93" t="b">
        <f>AC70=A70</f>
        <v>1</v>
      </c>
      <c r="AR70" s="93" t="b">
        <f>AD70=B70</f>
        <v>1</v>
      </c>
      <c r="AS70" s="93" t="b">
        <f>AE70=C70</f>
        <v>1</v>
      </c>
      <c r="AT70" s="93" t="b">
        <f>AH70=D70</f>
        <v>1</v>
      </c>
      <c r="AU70" s="93" t="b">
        <f>AI70=L70</f>
        <v>1</v>
      </c>
      <c r="AV70" s="93" t="b">
        <f>AJ70=E70</f>
        <v>1</v>
      </c>
      <c r="AW70" s="93" t="b">
        <f>AK70=F70</f>
        <v>1</v>
      </c>
      <c r="AX70" s="93" t="b">
        <f>AL70=G70</f>
        <v>1</v>
      </c>
      <c r="AY70" s="93" t="b">
        <f>AM70=H70</f>
        <v>1</v>
      </c>
      <c r="AZ70" s="93" t="b">
        <f>I70=AN70</f>
        <v>1</v>
      </c>
      <c r="BA70" s="93" t="b">
        <f>AO70=J70</f>
        <v>1</v>
      </c>
      <c r="BB70" s="93" t="b">
        <f>AP70=K70</f>
        <v>1</v>
      </c>
      <c r="BE70" s="254" t="s">
        <v>980</v>
      </c>
      <c r="BF70" s="254">
        <v>1001</v>
      </c>
      <c r="BG70" s="254" t="s">
        <v>374</v>
      </c>
      <c r="BH70" s="254" t="s">
        <v>1016</v>
      </c>
      <c r="BI70" s="254" t="s">
        <v>374</v>
      </c>
      <c r="BJ70" s="254" t="s">
        <v>374</v>
      </c>
      <c r="BK70" s="254"/>
      <c r="BL70" s="254" t="s">
        <v>374</v>
      </c>
      <c r="BM70" s="259">
        <v>8.77</v>
      </c>
      <c r="BN70" s="254" t="s">
        <v>375</v>
      </c>
      <c r="BO70" s="254"/>
      <c r="BP70" s="254"/>
      <c r="BQ70" s="254" t="s">
        <v>374</v>
      </c>
      <c r="BR70" s="259">
        <v>3.71</v>
      </c>
      <c r="BT70" s="93" t="b">
        <f>BE70=AC70</f>
        <v>1</v>
      </c>
      <c r="BU70" s="93" t="b">
        <f>BF70=AD70</f>
        <v>1</v>
      </c>
      <c r="BV70" s="93" t="b">
        <f>BG70=AE70</f>
        <v>1</v>
      </c>
      <c r="BW70" s="93" t="b">
        <f>BH70=AF70</f>
        <v>1</v>
      </c>
      <c r="BX70" s="93" t="b">
        <f>BI70=AG70</f>
        <v>1</v>
      </c>
      <c r="BY70" s="93" t="b">
        <f>BJ70=AH70</f>
        <v>1</v>
      </c>
      <c r="BZ70" s="93" t="b">
        <f>BK70=AI70</f>
        <v>1</v>
      </c>
      <c r="CA70" s="93" t="b">
        <f>BL70=AJ70</f>
        <v>1</v>
      </c>
      <c r="CB70" s="93" t="b">
        <f>BM70=AK70</f>
        <v>1</v>
      </c>
      <c r="CC70" s="93" t="b">
        <f>BN70=AL70</f>
        <v>1</v>
      </c>
      <c r="CD70" s="93" t="b">
        <f>BO70=AM70</f>
        <v>1</v>
      </c>
      <c r="CE70" s="93" t="b">
        <f>BP70=AN70</f>
        <v>1</v>
      </c>
      <c r="CF70" s="93" t="b">
        <f>BQ70=AO70</f>
        <v>1</v>
      </c>
      <c r="CG70" s="93" t="b">
        <f>BR70=AP70</f>
        <v>1</v>
      </c>
    </row>
    <row r="71" spans="1:85">
      <c r="A71" t="s">
        <v>981</v>
      </c>
      <c r="B71">
        <v>1005</v>
      </c>
      <c r="C71" t="s">
        <v>374</v>
      </c>
      <c r="D71" t="s">
        <v>374</v>
      </c>
      <c r="E71" t="s">
        <v>374</v>
      </c>
      <c r="F71">
        <v>6.63</v>
      </c>
      <c r="G71" t="s">
        <v>375</v>
      </c>
      <c r="J71" t="s">
        <v>374</v>
      </c>
      <c r="K71">
        <v>2.13</v>
      </c>
      <c r="L71" s="256"/>
      <c r="M71" t="str">
        <f>VLOOKUP(N71,Y$2:Z$128,2,FALSE)</f>
        <v>Brunswick Nursery School</v>
      </c>
      <c r="N71">
        <v>1005</v>
      </c>
      <c r="O71" t="str">
        <f>IF(D71="Yes","Day 11","")</f>
        <v>Day 11</v>
      </c>
      <c r="P71" t="str">
        <f>IF(E71="Yes","Day 11","")</f>
        <v>Day 11</v>
      </c>
      <c r="Q71" t="str">
        <f>IF(G71="Yes",H71,"")</f>
        <v/>
      </c>
      <c r="R71" t="str">
        <f>IF(J71="Yes","Day 11","")</f>
        <v>Day 11</v>
      </c>
      <c r="Y71">
        <v>3053</v>
      </c>
      <c r="Z71" t="s">
        <v>565</v>
      </c>
      <c r="AC71" t="s">
        <v>981</v>
      </c>
      <c r="AD71">
        <v>1005</v>
      </c>
      <c r="AE71" t="s">
        <v>374</v>
      </c>
      <c r="AF71" t="s">
        <v>1016</v>
      </c>
      <c r="AG71" t="s">
        <v>374</v>
      </c>
      <c r="AH71" t="s">
        <v>374</v>
      </c>
      <c r="AJ71" t="s">
        <v>374</v>
      </c>
      <c r="AK71">
        <v>6.63</v>
      </c>
      <c r="AL71" t="s">
        <v>375</v>
      </c>
      <c r="AO71" t="s">
        <v>374</v>
      </c>
      <c r="AP71">
        <v>2.13</v>
      </c>
      <c r="AQ71" s="93" t="b">
        <f>AC71=A71</f>
        <v>1</v>
      </c>
      <c r="AR71" s="93" t="b">
        <f>AD71=B71</f>
        <v>1</v>
      </c>
      <c r="AS71" s="93" t="b">
        <f>AE71=C71</f>
        <v>1</v>
      </c>
      <c r="AT71" s="93" t="b">
        <f>AH71=D71</f>
        <v>1</v>
      </c>
      <c r="AU71" s="93" t="b">
        <f>AI71=L71</f>
        <v>1</v>
      </c>
      <c r="AV71" s="93" t="b">
        <f>AJ71=E71</f>
        <v>1</v>
      </c>
      <c r="AW71" s="93" t="b">
        <f>AK71=F71</f>
        <v>1</v>
      </c>
      <c r="AX71" s="93" t="b">
        <f>AL71=G71</f>
        <v>1</v>
      </c>
      <c r="AY71" s="93" t="b">
        <f>AM71=H71</f>
        <v>1</v>
      </c>
      <c r="AZ71" s="93" t="b">
        <f>I71=AN71</f>
        <v>1</v>
      </c>
      <c r="BA71" s="93" t="b">
        <f>AO71=J71</f>
        <v>1</v>
      </c>
      <c r="BB71" s="93" t="b">
        <f>AP71=K71</f>
        <v>1</v>
      </c>
      <c r="BE71" s="255" t="s">
        <v>981</v>
      </c>
      <c r="BF71" s="255">
        <v>1005</v>
      </c>
      <c r="BG71" s="255" t="s">
        <v>374</v>
      </c>
      <c r="BH71" s="255" t="s">
        <v>1016</v>
      </c>
      <c r="BI71" s="255" t="s">
        <v>374</v>
      </c>
      <c r="BJ71" s="255" t="s">
        <v>374</v>
      </c>
      <c r="BK71" s="255"/>
      <c r="BL71" s="255" t="s">
        <v>374</v>
      </c>
      <c r="BM71" s="258">
        <v>6.63</v>
      </c>
      <c r="BN71" s="255" t="s">
        <v>375</v>
      </c>
      <c r="BO71" s="255"/>
      <c r="BP71" s="255"/>
      <c r="BQ71" s="255" t="s">
        <v>374</v>
      </c>
      <c r="BR71" s="258">
        <v>2.13</v>
      </c>
      <c r="BT71" s="93" t="b">
        <f>BE71=AC71</f>
        <v>1</v>
      </c>
      <c r="BU71" s="93" t="b">
        <f>BF71=AD71</f>
        <v>1</v>
      </c>
      <c r="BV71" s="93" t="b">
        <f>BG71=AE71</f>
        <v>1</v>
      </c>
      <c r="BW71" s="93" t="b">
        <f>BH71=AF71</f>
        <v>1</v>
      </c>
      <c r="BX71" s="93" t="b">
        <f>BI71=AG71</f>
        <v>1</v>
      </c>
      <c r="BY71" s="93" t="b">
        <f>BJ71=AH71</f>
        <v>1</v>
      </c>
      <c r="BZ71" s="93" t="b">
        <f>BK71=AI71</f>
        <v>1</v>
      </c>
      <c r="CA71" s="93" t="b">
        <f>BL71=AJ71</f>
        <v>1</v>
      </c>
      <c r="CB71" s="93" t="b">
        <f>BM71=AK71</f>
        <v>1</v>
      </c>
      <c r="CC71" s="93" t="b">
        <f>BN71=AL71</f>
        <v>1</v>
      </c>
      <c r="CD71" s="93" t="b">
        <f>BO71=AM71</f>
        <v>1</v>
      </c>
      <c r="CE71" s="93" t="b">
        <f>BP71=AN71</f>
        <v>1</v>
      </c>
      <c r="CF71" s="93" t="b">
        <f>BQ71=AO71</f>
        <v>1</v>
      </c>
      <c r="CG71" s="93" t="b">
        <f>BR71=AP71</f>
        <v>1</v>
      </c>
    </row>
    <row r="72" spans="1:85">
      <c r="A72" t="s">
        <v>453</v>
      </c>
      <c r="B72">
        <v>3067</v>
      </c>
      <c r="C72" t="s">
        <v>374</v>
      </c>
      <c r="D72" t="s">
        <v>374</v>
      </c>
      <c r="E72" t="s">
        <v>374</v>
      </c>
      <c r="F72">
        <v>3.75</v>
      </c>
      <c r="G72" t="s">
        <v>374</v>
      </c>
      <c r="H72" t="s">
        <v>111</v>
      </c>
      <c r="I72">
        <v>0.27</v>
      </c>
      <c r="J72" t="s">
        <v>374</v>
      </c>
      <c r="K72">
        <v>2.63</v>
      </c>
      <c r="L72">
        <v>145</v>
      </c>
      <c r="M72" t="str">
        <f>VLOOKUP(N72,Y$2:Z$128,2,FALSE)</f>
        <v>Barnabas Oley CofE Primary school</v>
      </c>
      <c r="N72">
        <v>3067</v>
      </c>
      <c r="O72" t="str">
        <f>IF(D72="Yes","Day 11","")</f>
        <v>Day 11</v>
      </c>
      <c r="P72" t="str">
        <f>IF(E72="Yes","Day 11","")</f>
        <v>Day 11</v>
      </c>
      <c r="Q72" t="str">
        <f>IF(G72="Yes",H72,"")</f>
        <v>Day 1</v>
      </c>
      <c r="R72" t="str">
        <f>IF(J72="Yes","Day 11","")</f>
        <v>Day 11</v>
      </c>
      <c r="Y72">
        <v>2074</v>
      </c>
      <c r="Z72" t="s">
        <v>534</v>
      </c>
      <c r="AC72" t="s">
        <v>453</v>
      </c>
      <c r="AD72">
        <v>3067</v>
      </c>
      <c r="AE72" t="s">
        <v>374</v>
      </c>
      <c r="AF72" t="s">
        <v>1017</v>
      </c>
      <c r="AG72" t="s">
        <v>374</v>
      </c>
      <c r="AH72" t="s">
        <v>374</v>
      </c>
      <c r="AI72">
        <v>145</v>
      </c>
      <c r="AJ72" t="s">
        <v>374</v>
      </c>
      <c r="AK72">
        <v>3.75</v>
      </c>
      <c r="AL72" t="s">
        <v>374</v>
      </c>
      <c r="AM72" t="s">
        <v>111</v>
      </c>
      <c r="AN72">
        <v>0.27</v>
      </c>
      <c r="AO72" t="s">
        <v>374</v>
      </c>
      <c r="AP72">
        <v>2.63</v>
      </c>
      <c r="AQ72" s="93" t="b">
        <f>AC72=A72</f>
        <v>1</v>
      </c>
      <c r="AR72" s="93" t="b">
        <f>AD72=B72</f>
        <v>1</v>
      </c>
      <c r="AS72" s="93" t="b">
        <f>AE72=C72</f>
        <v>1</v>
      </c>
      <c r="AT72" s="93" t="b">
        <f>AH72=D72</f>
        <v>1</v>
      </c>
      <c r="AU72" s="93" t="b">
        <f>AI72=L72</f>
        <v>1</v>
      </c>
      <c r="AV72" s="93" t="b">
        <f>AJ72=E72</f>
        <v>1</v>
      </c>
      <c r="AW72" s="93" t="b">
        <f>AK72=F72</f>
        <v>1</v>
      </c>
      <c r="AX72" s="93" t="b">
        <f>AL72=G72</f>
        <v>1</v>
      </c>
      <c r="AY72" s="93" t="b">
        <f>AM72=H72</f>
        <v>1</v>
      </c>
      <c r="AZ72" s="93" t="b">
        <f>I72=AN72</f>
        <v>1</v>
      </c>
      <c r="BA72" s="93" t="b">
        <f>AO72=J72</f>
        <v>1</v>
      </c>
      <c r="BB72" s="93" t="b">
        <f>AP72=K72</f>
        <v>1</v>
      </c>
      <c r="BE72" s="254" t="s">
        <v>453</v>
      </c>
      <c r="BF72" s="254">
        <v>3067</v>
      </c>
      <c r="BG72" s="254" t="s">
        <v>374</v>
      </c>
      <c r="BH72" s="254" t="s">
        <v>1017</v>
      </c>
      <c r="BI72" s="254" t="s">
        <v>374</v>
      </c>
      <c r="BJ72" s="254" t="s">
        <v>374</v>
      </c>
      <c r="BK72" s="254">
        <v>145</v>
      </c>
      <c r="BL72" s="254" t="s">
        <v>374</v>
      </c>
      <c r="BM72" s="259">
        <v>3.75</v>
      </c>
      <c r="BN72" s="254" t="s">
        <v>374</v>
      </c>
      <c r="BO72" s="254" t="s">
        <v>111</v>
      </c>
      <c r="BP72" s="254">
        <v>0.27</v>
      </c>
      <c r="BQ72" s="254" t="s">
        <v>374</v>
      </c>
      <c r="BR72" s="259">
        <v>2.63</v>
      </c>
      <c r="BT72" s="93" t="b">
        <f>BE72=AC72</f>
        <v>1</v>
      </c>
      <c r="BU72" s="93" t="b">
        <f>BF72=AD72</f>
        <v>1</v>
      </c>
      <c r="BV72" s="93" t="b">
        <f>BG72=AE72</f>
        <v>1</v>
      </c>
      <c r="BW72" s="93" t="b">
        <f>BH72=AF72</f>
        <v>1</v>
      </c>
      <c r="BX72" s="93" t="b">
        <f>BI72=AG72</f>
        <v>1</v>
      </c>
      <c r="BY72" s="93" t="b">
        <f>BJ72=AH72</f>
        <v>1</v>
      </c>
      <c r="BZ72" s="93" t="b">
        <f>BK72=AI72</f>
        <v>1</v>
      </c>
      <c r="CA72" s="93" t="b">
        <f>BL72=AJ72</f>
        <v>1</v>
      </c>
      <c r="CB72" s="93" t="b">
        <f>BM72=AK72</f>
        <v>1</v>
      </c>
      <c r="CC72" s="93" t="b">
        <f>BN72=AL72</f>
        <v>1</v>
      </c>
      <c r="CD72" s="93" t="b">
        <f>BO72=AM72</f>
        <v>1</v>
      </c>
      <c r="CE72" s="93" t="b">
        <f>BP72=AN72</f>
        <v>1</v>
      </c>
      <c r="CF72" s="93" t="b">
        <f>BQ72=AO72</f>
        <v>1</v>
      </c>
      <c r="CG72" s="93" t="b">
        <f>BR72=AP72</f>
        <v>1</v>
      </c>
    </row>
    <row r="73" spans="1:85">
      <c r="A73" t="s">
        <v>982</v>
      </c>
      <c r="B73">
        <v>2002</v>
      </c>
      <c r="C73" t="s">
        <v>374</v>
      </c>
      <c r="D73" t="s">
        <v>374</v>
      </c>
      <c r="E73" t="s">
        <v>374</v>
      </c>
      <c r="F73">
        <v>3.98</v>
      </c>
      <c r="G73" t="s">
        <v>374</v>
      </c>
      <c r="H73" t="s">
        <v>108</v>
      </c>
      <c r="I73">
        <v>1</v>
      </c>
      <c r="J73" t="s">
        <v>374</v>
      </c>
      <c r="K73">
        <v>0.48</v>
      </c>
      <c r="L73">
        <v>360</v>
      </c>
      <c r="M73" t="str">
        <f>VLOOKUP(N73,Y$2:Z$128,2,FALSE)</f>
        <v>Bassingbourn Primary School</v>
      </c>
      <c r="N73">
        <v>2002</v>
      </c>
      <c r="O73" t="str">
        <f>IF(D73="Yes","Day 11","")</f>
        <v>Day 11</v>
      </c>
      <c r="P73" t="str">
        <f>IF(E73="Yes","Day 11","")</f>
        <v>Day 11</v>
      </c>
      <c r="Q73" t="str">
        <f>IF(G73="Yes",H73,"")</f>
        <v>Day 11</v>
      </c>
      <c r="R73" t="str">
        <f>IF(J73="Yes","Day 11","")</f>
        <v>Day 11</v>
      </c>
      <c r="Y73">
        <v>2075</v>
      </c>
      <c r="Z73" t="s">
        <v>570</v>
      </c>
      <c r="AC73" t="s">
        <v>982</v>
      </c>
      <c r="AD73">
        <v>2002</v>
      </c>
      <c r="AE73" t="s">
        <v>374</v>
      </c>
      <c r="AF73" t="s">
        <v>1018</v>
      </c>
      <c r="AG73" t="s">
        <v>374</v>
      </c>
      <c r="AH73" t="s">
        <v>374</v>
      </c>
      <c r="AI73">
        <v>360</v>
      </c>
      <c r="AJ73" t="s">
        <v>374</v>
      </c>
      <c r="AK73">
        <v>3.98</v>
      </c>
      <c r="AL73" t="s">
        <v>374</v>
      </c>
      <c r="AM73" t="s">
        <v>108</v>
      </c>
      <c r="AN73">
        <v>1</v>
      </c>
      <c r="AO73" t="s">
        <v>374</v>
      </c>
      <c r="AP73">
        <v>0.48</v>
      </c>
      <c r="AQ73" s="93" t="b">
        <f>AC73=A73</f>
        <v>1</v>
      </c>
      <c r="AR73" s="93" t="b">
        <f>AD73=B73</f>
        <v>1</v>
      </c>
      <c r="AS73" s="93" t="b">
        <f>AE73=C73</f>
        <v>1</v>
      </c>
      <c r="AT73" s="93" t="b">
        <f>AH73=D73</f>
        <v>1</v>
      </c>
      <c r="AU73" s="93" t="b">
        <f>AI73=L73</f>
        <v>1</v>
      </c>
      <c r="AV73" s="93" t="b">
        <f>AJ73=E73</f>
        <v>1</v>
      </c>
      <c r="AW73" s="93" t="b">
        <f>AK73=F73</f>
        <v>1</v>
      </c>
      <c r="AX73" s="93" t="b">
        <f>AL73=G73</f>
        <v>1</v>
      </c>
      <c r="AY73" s="93" t="b">
        <f>AM73=H73</f>
        <v>1</v>
      </c>
      <c r="AZ73" s="93" t="b">
        <f>I73=AN73</f>
        <v>1</v>
      </c>
      <c r="BA73" s="93" t="b">
        <f>AO73=J73</f>
        <v>1</v>
      </c>
      <c r="BB73" s="93" t="b">
        <f>AP73=K73</f>
        <v>1</v>
      </c>
      <c r="BE73" s="255" t="s">
        <v>982</v>
      </c>
      <c r="BF73" s="255">
        <v>2002</v>
      </c>
      <c r="BG73" s="255" t="s">
        <v>374</v>
      </c>
      <c r="BH73" s="255" t="s">
        <v>1018</v>
      </c>
      <c r="BI73" s="255" t="s">
        <v>374</v>
      </c>
      <c r="BJ73" s="255" t="s">
        <v>374</v>
      </c>
      <c r="BK73" s="255">
        <v>360</v>
      </c>
      <c r="BL73" s="255" t="s">
        <v>374</v>
      </c>
      <c r="BM73" s="258">
        <v>3.98</v>
      </c>
      <c r="BN73" s="255" t="s">
        <v>374</v>
      </c>
      <c r="BO73" s="255" t="s">
        <v>108</v>
      </c>
      <c r="BP73" s="255">
        <v>1</v>
      </c>
      <c r="BQ73" s="255" t="s">
        <v>374</v>
      </c>
      <c r="BR73" s="258">
        <v>0.48</v>
      </c>
      <c r="BT73" s="93" t="b">
        <f>BE73=AC73</f>
        <v>1</v>
      </c>
      <c r="BU73" s="93" t="b">
        <f>BF73=AD73</f>
        <v>1</v>
      </c>
      <c r="BV73" s="93" t="b">
        <f>BG73=AE73</f>
        <v>1</v>
      </c>
      <c r="BW73" s="93" t="b">
        <f>BH73=AF73</f>
        <v>1</v>
      </c>
      <c r="BX73" s="93" t="b">
        <f>BI73=AG73</f>
        <v>1</v>
      </c>
      <c r="BY73" s="93" t="b">
        <f>BJ73=AH73</f>
        <v>1</v>
      </c>
      <c r="BZ73" s="93" t="b">
        <f>BK73=AI73</f>
        <v>1</v>
      </c>
      <c r="CA73" s="93" t="b">
        <f>BL73=AJ73</f>
        <v>1</v>
      </c>
      <c r="CB73" s="93" t="b">
        <f>BM73=AK73</f>
        <v>1</v>
      </c>
      <c r="CC73" s="93" t="b">
        <f>BN73=AL73</f>
        <v>1</v>
      </c>
      <c r="CD73" s="93" t="b">
        <f>BO73=AM73</f>
        <v>1</v>
      </c>
      <c r="CE73" s="93" t="b">
        <f>BP73=AN73</f>
        <v>1</v>
      </c>
      <c r="CF73" s="93" t="b">
        <f>BQ73=AO73</f>
        <v>1</v>
      </c>
      <c r="CG73" s="93" t="b">
        <f>BR73=AP73</f>
        <v>1</v>
      </c>
    </row>
    <row r="74" spans="1:85">
      <c r="A74" t="s">
        <v>204</v>
      </c>
      <c r="B74">
        <v>2046</v>
      </c>
      <c r="C74" t="s">
        <v>374</v>
      </c>
      <c r="D74" t="s">
        <v>374</v>
      </c>
      <c r="E74" t="s">
        <v>374</v>
      </c>
      <c r="F74">
        <v>8.39</v>
      </c>
      <c r="G74" t="s">
        <v>374</v>
      </c>
      <c r="H74" t="s">
        <v>108</v>
      </c>
      <c r="I74">
        <v>1</v>
      </c>
      <c r="J74" t="s">
        <v>374</v>
      </c>
      <c r="K74">
        <v>3.35</v>
      </c>
      <c r="L74">
        <v>309</v>
      </c>
      <c r="M74" t="str">
        <f>VLOOKUP(N74,Y$2:Z$128,2,FALSE)</f>
        <v>Swavesey Primary School</v>
      </c>
      <c r="N74">
        <v>2046</v>
      </c>
      <c r="O74" t="str">
        <f>IF(D74="Yes","Day 11","")</f>
        <v>Day 11</v>
      </c>
      <c r="P74" t="str">
        <f>IF(E74="Yes","Day 11","")</f>
        <v>Day 11</v>
      </c>
      <c r="Q74" t="str">
        <f>IF(G74="Yes",H74,"")</f>
        <v>Day 11</v>
      </c>
      <c r="R74" t="str">
        <f>IF(J74="Yes","Day 11","")</f>
        <v>Day 11</v>
      </c>
      <c r="Y74">
        <v>2121</v>
      </c>
      <c r="Z74" t="s">
        <v>173</v>
      </c>
      <c r="AC74" t="s">
        <v>204</v>
      </c>
      <c r="AD74">
        <v>2046</v>
      </c>
      <c r="AE74" t="s">
        <v>374</v>
      </c>
      <c r="AF74" t="s">
        <v>829</v>
      </c>
      <c r="AG74" t="s">
        <v>374</v>
      </c>
      <c r="AH74" t="s">
        <v>374</v>
      </c>
      <c r="AI74">
        <v>309</v>
      </c>
      <c r="AJ74" t="s">
        <v>374</v>
      </c>
      <c r="AK74">
        <v>8.39</v>
      </c>
      <c r="AL74" t="s">
        <v>374</v>
      </c>
      <c r="AM74" t="s">
        <v>108</v>
      </c>
      <c r="AN74">
        <v>1</v>
      </c>
      <c r="AO74" t="s">
        <v>374</v>
      </c>
      <c r="AP74">
        <v>3.35</v>
      </c>
      <c r="AQ74" s="93" t="b">
        <f>AC74=A74</f>
        <v>1</v>
      </c>
      <c r="AR74" s="93" t="b">
        <f>AD74=B74</f>
        <v>1</v>
      </c>
      <c r="AS74" s="93" t="b">
        <f>AE74=C74</f>
        <v>1</v>
      </c>
      <c r="AT74" s="93" t="b">
        <f>AH74=D74</f>
        <v>1</v>
      </c>
      <c r="AU74" s="93" t="b">
        <f>AI74=L74</f>
        <v>1</v>
      </c>
      <c r="AV74" s="93" t="b">
        <f>AJ74=E74</f>
        <v>1</v>
      </c>
      <c r="AW74" s="93" t="b">
        <f>AK74=F74</f>
        <v>1</v>
      </c>
      <c r="AX74" s="93" t="b">
        <f>AL74=G74</f>
        <v>1</v>
      </c>
      <c r="AY74" s="93" t="b">
        <f>AM74=H74</f>
        <v>1</v>
      </c>
      <c r="AZ74" s="93" t="b">
        <f>I74=AN74</f>
        <v>1</v>
      </c>
      <c r="BA74" s="93" t="b">
        <f>AO74=J74</f>
        <v>1</v>
      </c>
      <c r="BB74" s="93" t="b">
        <f>AP74=K74</f>
        <v>1</v>
      </c>
      <c r="BE74" s="254" t="s">
        <v>204</v>
      </c>
      <c r="BF74" s="254">
        <v>2046</v>
      </c>
      <c r="BG74" s="254" t="s">
        <v>374</v>
      </c>
      <c r="BH74" s="254" t="s">
        <v>829</v>
      </c>
      <c r="BI74" s="254" t="s">
        <v>374</v>
      </c>
      <c r="BJ74" s="254" t="s">
        <v>374</v>
      </c>
      <c r="BK74" s="254">
        <v>309</v>
      </c>
      <c r="BL74" s="254" t="s">
        <v>374</v>
      </c>
      <c r="BM74" s="259">
        <v>8.39</v>
      </c>
      <c r="BN74" s="254" t="s">
        <v>374</v>
      </c>
      <c r="BO74" s="254" t="s">
        <v>108</v>
      </c>
      <c r="BP74" s="254">
        <v>1</v>
      </c>
      <c r="BQ74" s="254" t="s">
        <v>374</v>
      </c>
      <c r="BR74" s="259">
        <v>3.35</v>
      </c>
      <c r="BT74" s="93" t="b">
        <f>BE74=AC74</f>
        <v>1</v>
      </c>
      <c r="BU74" s="93" t="b">
        <f>BF74=AD74</f>
        <v>1</v>
      </c>
      <c r="BV74" s="93" t="b">
        <f>BG74=AE74</f>
        <v>1</v>
      </c>
      <c r="BW74" s="93" t="b">
        <f>BH74=AF74</f>
        <v>1</v>
      </c>
      <c r="BX74" s="93" t="b">
        <f>BI74=AG74</f>
        <v>1</v>
      </c>
      <c r="BY74" s="93" t="b">
        <f>BJ74=AH74</f>
        <v>1</v>
      </c>
      <c r="BZ74" s="93" t="b">
        <f>BK74=AI74</f>
        <v>1</v>
      </c>
      <c r="CA74" s="93" t="b">
        <f>BL74=AJ74</f>
        <v>1</v>
      </c>
      <c r="CB74" s="93" t="b">
        <f>BM74=AK74</f>
        <v>1</v>
      </c>
      <c r="CC74" s="93" t="b">
        <f>BN74=AL74</f>
        <v>1</v>
      </c>
      <c r="CD74" s="93" t="b">
        <f>BO74=AM74</f>
        <v>1</v>
      </c>
      <c r="CE74" s="93" t="b">
        <f>BP74=AN74</f>
        <v>1</v>
      </c>
      <c r="CF74" s="93" t="b">
        <f>BQ74=AO74</f>
        <v>1</v>
      </c>
      <c r="CG74" s="93" t="b">
        <f>BR74=AP74</f>
        <v>1</v>
      </c>
    </row>
    <row r="75" spans="1:85">
      <c r="A75" t="s">
        <v>147</v>
      </c>
      <c r="B75">
        <v>2011</v>
      </c>
      <c r="C75" t="s">
        <v>374</v>
      </c>
      <c r="D75" t="s">
        <v>374</v>
      </c>
      <c r="E75" t="s">
        <v>374</v>
      </c>
      <c r="F75">
        <v>2.2</v>
      </c>
      <c r="G75" t="s">
        <v>375</v>
      </c>
      <c r="J75" t="s">
        <v>374</v>
      </c>
      <c r="K75">
        <v>0.64</v>
      </c>
      <c r="L75">
        <v>75</v>
      </c>
      <c r="M75" t="str">
        <f>VLOOKUP(N75,Y$2:Z$128,2,FALSE)</f>
        <v>Fowlmere Primary School</v>
      </c>
      <c r="N75">
        <v>2011</v>
      </c>
      <c r="O75" t="str">
        <f>IF(D75="Yes","Day 11","")</f>
        <v>Day 11</v>
      </c>
      <c r="P75" t="str">
        <f>IF(E75="Yes","Day 11","")</f>
        <v>Day 11</v>
      </c>
      <c r="Q75" t="str">
        <f>IF(G75="Yes",H75,"")</f>
        <v/>
      </c>
      <c r="R75" t="str">
        <f>IF(J75="Yes","Day 11","")</f>
        <v>Day 11</v>
      </c>
      <c r="Y75">
        <v>2028</v>
      </c>
      <c r="Z75" t="s">
        <v>174</v>
      </c>
      <c r="AC75" t="s">
        <v>147</v>
      </c>
      <c r="AD75">
        <v>2011</v>
      </c>
      <c r="AE75" t="s">
        <v>374</v>
      </c>
      <c r="AF75" t="s">
        <v>829</v>
      </c>
      <c r="AG75" t="s">
        <v>374</v>
      </c>
      <c r="AH75" t="s">
        <v>374</v>
      </c>
      <c r="AI75">
        <v>75</v>
      </c>
      <c r="AJ75" t="s">
        <v>374</v>
      </c>
      <c r="AK75">
        <v>2.2</v>
      </c>
      <c r="AL75" t="s">
        <v>375</v>
      </c>
      <c r="AO75" t="s">
        <v>374</v>
      </c>
      <c r="AP75">
        <v>0.64</v>
      </c>
      <c r="AQ75" s="93" t="b">
        <f>AC75=A75</f>
        <v>1</v>
      </c>
      <c r="AR75" s="93" t="b">
        <f>AD75=B75</f>
        <v>1</v>
      </c>
      <c r="AS75" s="93" t="b">
        <f>AE75=C75</f>
        <v>1</v>
      </c>
      <c r="AT75" s="93" t="b">
        <f>AH75=D75</f>
        <v>1</v>
      </c>
      <c r="AU75" s="93" t="b">
        <f>AI75=L75</f>
        <v>1</v>
      </c>
      <c r="AV75" s="93" t="b">
        <f>AJ75=E75</f>
        <v>1</v>
      </c>
      <c r="AW75" s="93" t="b">
        <f>AK75=F75</f>
        <v>1</v>
      </c>
      <c r="AX75" s="93" t="b">
        <f>AL75=G75</f>
        <v>1</v>
      </c>
      <c r="AY75" s="93" t="b">
        <f>AM75=H75</f>
        <v>1</v>
      </c>
      <c r="AZ75" s="93" t="b">
        <f>I75=AN75</f>
        <v>1</v>
      </c>
      <c r="BA75" s="93" t="b">
        <f>AO75=J75</f>
        <v>1</v>
      </c>
      <c r="BB75" s="93" t="b">
        <f>AP75=K75</f>
        <v>1</v>
      </c>
      <c r="BE75" s="255" t="s">
        <v>147</v>
      </c>
      <c r="BF75" s="255">
        <v>2011</v>
      </c>
      <c r="BG75" s="255" t="s">
        <v>374</v>
      </c>
      <c r="BH75" s="255" t="s">
        <v>829</v>
      </c>
      <c r="BI75" s="255" t="s">
        <v>374</v>
      </c>
      <c r="BJ75" s="255" t="s">
        <v>374</v>
      </c>
      <c r="BK75" s="255">
        <v>75</v>
      </c>
      <c r="BL75" s="255" t="s">
        <v>374</v>
      </c>
      <c r="BM75" s="258">
        <v>2.2</v>
      </c>
      <c r="BN75" s="255" t="s">
        <v>375</v>
      </c>
      <c r="BO75" s="255"/>
      <c r="BP75" s="255"/>
      <c r="BQ75" s="255" t="s">
        <v>374</v>
      </c>
      <c r="BR75" s="258">
        <v>0.64</v>
      </c>
      <c r="BT75" s="93" t="b">
        <f>BE75=AC75</f>
        <v>1</v>
      </c>
      <c r="BU75" s="93" t="b">
        <f>BF75=AD75</f>
        <v>1</v>
      </c>
      <c r="BV75" s="93" t="b">
        <f>BG75=AE75</f>
        <v>1</v>
      </c>
      <c r="BW75" s="93" t="b">
        <f>BH75=AF75</f>
        <v>1</v>
      </c>
      <c r="BX75" s="93" t="b">
        <f>BI75=AG75</f>
        <v>1</v>
      </c>
      <c r="BY75" s="93" t="b">
        <f>BJ75=AH75</f>
        <v>1</v>
      </c>
      <c r="BZ75" s="93" t="b">
        <f>BK75=AI75</f>
        <v>1</v>
      </c>
      <c r="CA75" s="93" t="b">
        <f>BL75=AJ75</f>
        <v>1</v>
      </c>
      <c r="CB75" s="93" t="b">
        <f>BM75=AK75</f>
        <v>1</v>
      </c>
      <c r="CC75" s="93" t="b">
        <f>BN75=AL75</f>
        <v>1</v>
      </c>
      <c r="CD75" s="93" t="b">
        <f>BO75=AM75</f>
        <v>1</v>
      </c>
      <c r="CE75" s="93" t="b">
        <f>BP75=AN75</f>
        <v>1</v>
      </c>
      <c r="CF75" s="93" t="b">
        <f>BQ75=AO75</f>
        <v>1</v>
      </c>
      <c r="CG75" s="93" t="b">
        <f>BR75=AP75</f>
        <v>1</v>
      </c>
    </row>
    <row r="76" spans="1:85">
      <c r="A76" t="s">
        <v>148</v>
      </c>
      <c r="B76">
        <v>2012</v>
      </c>
      <c r="C76" t="s">
        <v>374</v>
      </c>
      <c r="D76" t="s">
        <v>374</v>
      </c>
      <c r="E76" t="s">
        <v>375</v>
      </c>
      <c r="G76" t="s">
        <v>375</v>
      </c>
      <c r="J76" t="s">
        <v>374</v>
      </c>
      <c r="K76">
        <v>1.43</v>
      </c>
      <c r="L76">
        <v>77</v>
      </c>
      <c r="M76" t="str">
        <f>VLOOKUP(N76,Y$2:Z$128,2,FALSE)</f>
        <v>Foxton Primary School</v>
      </c>
      <c r="N76">
        <v>2012</v>
      </c>
      <c r="O76" t="str">
        <f>IF(D76="Yes","Day 11","")</f>
        <v>Day 11</v>
      </c>
      <c r="P76" t="str">
        <f>IF(E76="Yes","Day 11","")</f>
        <v/>
      </c>
      <c r="Q76" t="str">
        <f>IF(G76="Yes",H76,"")</f>
        <v/>
      </c>
      <c r="R76" t="str">
        <f>IF(J76="Yes","Day 11","")</f>
        <v>Day 11</v>
      </c>
      <c r="Y76">
        <v>2029</v>
      </c>
      <c r="Z76" t="s">
        <v>175</v>
      </c>
      <c r="AC76" t="s">
        <v>148</v>
      </c>
      <c r="AD76">
        <v>2012</v>
      </c>
      <c r="AE76" t="s">
        <v>374</v>
      </c>
      <c r="AF76" t="s">
        <v>829</v>
      </c>
      <c r="AG76" t="s">
        <v>374</v>
      </c>
      <c r="AH76" t="s">
        <v>374</v>
      </c>
      <c r="AI76">
        <v>77</v>
      </c>
      <c r="AJ76" t="s">
        <v>375</v>
      </c>
      <c r="AK76" s="256"/>
      <c r="AL76" t="s">
        <v>375</v>
      </c>
      <c r="AO76" t="s">
        <v>374</v>
      </c>
      <c r="AP76">
        <v>1.43</v>
      </c>
      <c r="AQ76" s="93" t="b">
        <f>AC76=A76</f>
        <v>1</v>
      </c>
      <c r="AR76" s="93" t="b">
        <f>AD76=B76</f>
        <v>1</v>
      </c>
      <c r="AS76" s="93" t="b">
        <f>AE76=C76</f>
        <v>1</v>
      </c>
      <c r="AT76" s="93" t="b">
        <f>AH76=D76</f>
        <v>1</v>
      </c>
      <c r="AU76" s="93" t="b">
        <f>AI76=L76</f>
        <v>1</v>
      </c>
      <c r="AV76" s="93" t="b">
        <f>AJ76=E76</f>
        <v>1</v>
      </c>
      <c r="AW76" s="93" t="b">
        <f>AK76=F76</f>
        <v>1</v>
      </c>
      <c r="AX76" s="93" t="b">
        <f>AL76=G76</f>
        <v>1</v>
      </c>
      <c r="AY76" s="93" t="b">
        <f>AM76=H76</f>
        <v>1</v>
      </c>
      <c r="AZ76" s="93" t="b">
        <f>I76=AN76</f>
        <v>1</v>
      </c>
      <c r="BA76" s="93" t="b">
        <f>AO76=J76</f>
        <v>1</v>
      </c>
      <c r="BB76" s="93" t="b">
        <f>AP76=K76</f>
        <v>1</v>
      </c>
      <c r="BE76" s="254" t="s">
        <v>148</v>
      </c>
      <c r="BF76" s="254">
        <v>2012</v>
      </c>
      <c r="BG76" s="254" t="s">
        <v>374</v>
      </c>
      <c r="BH76" s="254" t="s">
        <v>829</v>
      </c>
      <c r="BI76" s="254" t="s">
        <v>374</v>
      </c>
      <c r="BJ76" s="254" t="s">
        <v>374</v>
      </c>
      <c r="BK76" s="254">
        <v>77</v>
      </c>
      <c r="BL76" s="254" t="s">
        <v>375</v>
      </c>
      <c r="BM76" s="259"/>
      <c r="BN76" s="254" t="s">
        <v>375</v>
      </c>
      <c r="BO76" s="254"/>
      <c r="BP76" s="254"/>
      <c r="BQ76" s="254" t="s">
        <v>374</v>
      </c>
      <c r="BR76" s="259">
        <v>1.43</v>
      </c>
      <c r="BT76" s="93" t="b">
        <f>BE76=AC76</f>
        <v>1</v>
      </c>
      <c r="BU76" s="93" t="b">
        <f>BF76=AD76</f>
        <v>1</v>
      </c>
      <c r="BV76" s="93" t="b">
        <f>BG76=AE76</f>
        <v>1</v>
      </c>
      <c r="BW76" s="93" t="b">
        <f>BH76=AF76</f>
        <v>1</v>
      </c>
      <c r="BX76" s="93" t="b">
        <f>BI76=AG76</f>
        <v>1</v>
      </c>
      <c r="BY76" s="93" t="b">
        <f>BJ76=AH76</f>
        <v>1</v>
      </c>
      <c r="BZ76" s="93" t="b">
        <f>BK76=AI76</f>
        <v>1</v>
      </c>
      <c r="CA76" s="93" t="b">
        <f>BL76=AJ76</f>
        <v>1</v>
      </c>
      <c r="CB76" s="93" t="b">
        <f>BM76=AK76</f>
        <v>1</v>
      </c>
      <c r="CC76" s="93" t="b">
        <f>BN76=AL76</f>
        <v>1</v>
      </c>
      <c r="CD76" s="93" t="b">
        <f>BO76=AM76</f>
        <v>1</v>
      </c>
      <c r="CE76" s="93" t="b">
        <f>BP76=AN76</f>
        <v>1</v>
      </c>
      <c r="CF76" s="93" t="b">
        <f>BQ76=AO76</f>
        <v>1</v>
      </c>
      <c r="CG76" s="93" t="b">
        <f>BR76=AP76</f>
        <v>1</v>
      </c>
    </row>
    <row r="77" spans="1:85">
      <c r="A77" t="s">
        <v>399</v>
      </c>
      <c r="B77">
        <v>3022</v>
      </c>
      <c r="C77" t="s">
        <v>374</v>
      </c>
      <c r="D77" t="s">
        <v>374</v>
      </c>
      <c r="E77" t="s">
        <v>375</v>
      </c>
      <c r="G77" t="s">
        <v>375</v>
      </c>
      <c r="J77" t="s">
        <v>374</v>
      </c>
      <c r="K77">
        <v>2.82</v>
      </c>
      <c r="L77">
        <v>208</v>
      </c>
      <c r="M77" t="str">
        <f>VLOOKUP(N77,Y$2:Z$128,2,FALSE)</f>
        <v>Isleham Church of England Primary School</v>
      </c>
      <c r="N77">
        <v>3022</v>
      </c>
      <c r="O77" t="str">
        <f>IF(D77="Yes","Day 11","")</f>
        <v>Day 11</v>
      </c>
      <c r="P77" t="str">
        <f>IF(E77="Yes","Day 11","")</f>
        <v/>
      </c>
      <c r="Q77" t="str">
        <f>IF(G77="Yes",H77,"")</f>
        <v/>
      </c>
      <c r="R77" t="str">
        <f>IF(J77="Yes","Day 11","")</f>
        <v>Day 11</v>
      </c>
      <c r="Y77">
        <v>2059</v>
      </c>
      <c r="Z77" t="s">
        <v>578</v>
      </c>
      <c r="AC77" t="s">
        <v>399</v>
      </c>
      <c r="AD77">
        <v>3022</v>
      </c>
      <c r="AE77" t="s">
        <v>374</v>
      </c>
      <c r="AF77" t="s">
        <v>702</v>
      </c>
      <c r="AG77" t="s">
        <v>374</v>
      </c>
      <c r="AH77" t="s">
        <v>374</v>
      </c>
      <c r="AI77">
        <v>208</v>
      </c>
      <c r="AJ77" t="s">
        <v>375</v>
      </c>
      <c r="AK77" s="256"/>
      <c r="AL77" t="s">
        <v>375</v>
      </c>
      <c r="AO77" t="s">
        <v>374</v>
      </c>
      <c r="AP77">
        <v>2.82</v>
      </c>
      <c r="AQ77" s="93" t="b">
        <f>AC77=A77</f>
        <v>1</v>
      </c>
      <c r="AR77" s="93" t="b">
        <f>AD77=B77</f>
        <v>1</v>
      </c>
      <c r="AS77" s="93" t="b">
        <f>AE77=C77</f>
        <v>1</v>
      </c>
      <c r="AT77" s="93" t="b">
        <f>AH77=D77</f>
        <v>1</v>
      </c>
      <c r="AU77" s="93" t="b">
        <f>AI77=L77</f>
        <v>1</v>
      </c>
      <c r="AV77" s="93" t="b">
        <f>AJ77=E77</f>
        <v>1</v>
      </c>
      <c r="AW77" s="93" t="b">
        <f>AK77=F77</f>
        <v>1</v>
      </c>
      <c r="AX77" s="93" t="b">
        <f>AL77=G77</f>
        <v>1</v>
      </c>
      <c r="AY77" s="93" t="b">
        <f>AM77=H77</f>
        <v>1</v>
      </c>
      <c r="AZ77" s="93" t="b">
        <f>I77=AN77</f>
        <v>1</v>
      </c>
      <c r="BA77" s="93" t="b">
        <f>AO77=J77</f>
        <v>1</v>
      </c>
      <c r="BB77" s="93" t="b">
        <f>AP77=K77</f>
        <v>1</v>
      </c>
      <c r="BE77" s="255" t="s">
        <v>399</v>
      </c>
      <c r="BF77" s="255">
        <v>3022</v>
      </c>
      <c r="BG77" s="255" t="s">
        <v>374</v>
      </c>
      <c r="BH77" s="255" t="s">
        <v>702</v>
      </c>
      <c r="BI77" s="255" t="s">
        <v>374</v>
      </c>
      <c r="BJ77" s="255" t="s">
        <v>374</v>
      </c>
      <c r="BK77" s="255">
        <v>208</v>
      </c>
      <c r="BL77" s="255" t="s">
        <v>375</v>
      </c>
      <c r="BM77" s="258"/>
      <c r="BN77" s="255" t="s">
        <v>375</v>
      </c>
      <c r="BO77" s="255"/>
      <c r="BP77" s="255"/>
      <c r="BQ77" s="255" t="s">
        <v>374</v>
      </c>
      <c r="BR77" s="258">
        <v>2.82</v>
      </c>
      <c r="BT77" s="93" t="b">
        <f>BE77=AC77</f>
        <v>1</v>
      </c>
      <c r="BU77" s="93" t="b">
        <f>BF77=AD77</f>
        <v>1</v>
      </c>
      <c r="BV77" s="93" t="b">
        <f>BG77=AE77</f>
        <v>1</v>
      </c>
      <c r="BW77" s="93" t="b">
        <f>BH77=AF77</f>
        <v>1</v>
      </c>
      <c r="BX77" s="93" t="b">
        <f>BI77=AG77</f>
        <v>1</v>
      </c>
      <c r="BY77" s="93" t="b">
        <f>BJ77=AH77</f>
        <v>1</v>
      </c>
      <c r="BZ77" s="93" t="b">
        <f>BK77=AI77</f>
        <v>1</v>
      </c>
      <c r="CA77" s="93" t="b">
        <f>BL77=AJ77</f>
        <v>1</v>
      </c>
      <c r="CB77" s="93" t="b">
        <f>BM77=AK77</f>
        <v>1</v>
      </c>
      <c r="CC77" s="93" t="b">
        <f>BN77=AL77</f>
        <v>1</v>
      </c>
      <c r="CD77" s="93" t="b">
        <f>BO77=AM77</f>
        <v>1</v>
      </c>
      <c r="CE77" s="93" t="b">
        <f>BP77=AN77</f>
        <v>1</v>
      </c>
      <c r="CF77" s="93" t="b">
        <f>BQ77=AO77</f>
        <v>1</v>
      </c>
      <c r="CG77" s="93" t="b">
        <f>BR77=AP77</f>
        <v>1</v>
      </c>
    </row>
    <row r="78" spans="1:85">
      <c r="A78" t="s">
        <v>532</v>
      </c>
      <c r="B78">
        <v>3386</v>
      </c>
      <c r="C78" t="s">
        <v>375</v>
      </c>
      <c r="L78" s="256"/>
      <c r="M78" t="str">
        <f>VLOOKUP(N78,Y$2:Z$128,2,FALSE)</f>
        <v>Milton Road Primary School</v>
      </c>
      <c r="N78">
        <v>3386</v>
      </c>
      <c r="O78" t="str">
        <f>IF(D78="Yes","Day 11","")</f>
        <v/>
      </c>
      <c r="P78" t="str">
        <f>IF(E78="Yes","Day 11","")</f>
        <v/>
      </c>
      <c r="Q78" t="str">
        <f>IF(G78="Yes",H78,"")</f>
        <v/>
      </c>
      <c r="R78" t="str">
        <f>IF(J78="Yes","Day 11","")</f>
        <v/>
      </c>
      <c r="Y78">
        <v>3386</v>
      </c>
      <c r="Z78" t="s">
        <v>532</v>
      </c>
      <c r="AC78" t="s">
        <v>532</v>
      </c>
      <c r="AD78">
        <v>3386</v>
      </c>
      <c r="AE78" t="s">
        <v>375</v>
      </c>
      <c r="AK78" s="256"/>
      <c r="AQ78" s="93" t="b">
        <f>AC78=A78</f>
        <v>1</v>
      </c>
      <c r="AR78" s="93" t="b">
        <f>AD78=B78</f>
        <v>1</v>
      </c>
      <c r="AS78" s="93" t="b">
        <f>AE78=C78</f>
        <v>1</v>
      </c>
      <c r="AT78" s="93" t="b">
        <f>AH78=D78</f>
        <v>1</v>
      </c>
      <c r="AU78" s="93" t="b">
        <f>AI78=L78</f>
        <v>1</v>
      </c>
      <c r="AV78" s="93" t="b">
        <f>AJ78=E78</f>
        <v>1</v>
      </c>
      <c r="AW78" s="93" t="b">
        <f>AK78=F78</f>
        <v>1</v>
      </c>
      <c r="AX78" s="93" t="b">
        <f>AL78=G78</f>
        <v>1</v>
      </c>
      <c r="AY78" s="93" t="b">
        <f>AM78=H78</f>
        <v>1</v>
      </c>
      <c r="AZ78" s="93" t="b">
        <f>I78=AN78</f>
        <v>1</v>
      </c>
      <c r="BA78" s="93" t="b">
        <f>AO78=J78</f>
        <v>1</v>
      </c>
      <c r="BB78" s="93" t="b">
        <f>AP78=K78</f>
        <v>1</v>
      </c>
      <c r="BE78" s="254" t="s">
        <v>532</v>
      </c>
      <c r="BF78" s="254">
        <v>3386</v>
      </c>
      <c r="BG78" s="254" t="s">
        <v>375</v>
      </c>
      <c r="BH78" s="254"/>
      <c r="BI78" s="254"/>
      <c r="BJ78" s="254"/>
      <c r="BK78" s="254"/>
      <c r="BL78" s="254"/>
      <c r="BM78" s="259"/>
      <c r="BN78" s="254"/>
      <c r="BO78" s="254"/>
      <c r="BP78" s="254"/>
      <c r="BQ78" s="254"/>
      <c r="BR78" s="259"/>
      <c r="BT78" s="93" t="b">
        <f>BE78=AC78</f>
        <v>1</v>
      </c>
      <c r="BU78" s="93" t="b">
        <f>BF78=AD78</f>
        <v>1</v>
      </c>
      <c r="BV78" s="93" t="b">
        <f>BG78=AE78</f>
        <v>1</v>
      </c>
      <c r="BW78" s="93" t="b">
        <f>BH78=AF78</f>
        <v>1</v>
      </c>
      <c r="BX78" s="93" t="b">
        <f>BI78=AG78</f>
        <v>1</v>
      </c>
      <c r="BY78" s="93" t="b">
        <f>BJ78=AH78</f>
        <v>1</v>
      </c>
      <c r="BZ78" s="93" t="b">
        <f>BK78=AI78</f>
        <v>1</v>
      </c>
      <c r="CA78" s="93" t="b">
        <f>BL78=AJ78</f>
        <v>1</v>
      </c>
      <c r="CB78" s="93" t="b">
        <f>BM78=AK78</f>
        <v>1</v>
      </c>
      <c r="CC78" s="93" t="b">
        <f>BN78=AL78</f>
        <v>1</v>
      </c>
      <c r="CD78" s="93" t="b">
        <f>BO78=AM78</f>
        <v>1</v>
      </c>
      <c r="CE78" s="93" t="b">
        <f>BP78=AN78</f>
        <v>1</v>
      </c>
      <c r="CF78" s="93" t="b">
        <f>BQ78=AO78</f>
        <v>1</v>
      </c>
      <c r="CG78" s="93" t="b">
        <f>BR78=AP78</f>
        <v>1</v>
      </c>
    </row>
    <row r="79" spans="1:85">
      <c r="A79" t="s">
        <v>122</v>
      </c>
      <c r="B79">
        <v>2312</v>
      </c>
      <c r="C79" t="s">
        <v>375</v>
      </c>
      <c r="L79" s="256"/>
      <c r="M79" t="str">
        <f>VLOOKUP(N79,Y$2:Z$128,2,FALSE)</f>
        <v>Bewick Bridge Community Primary School</v>
      </c>
      <c r="N79">
        <v>2312</v>
      </c>
      <c r="O79" t="str">
        <f>IF(D79="Yes","Day 11","")</f>
        <v/>
      </c>
      <c r="P79" t="str">
        <f>IF(E79="Yes","Day 11","")</f>
        <v/>
      </c>
      <c r="Q79" t="str">
        <f>IF(G79="Yes",H79,"")</f>
        <v/>
      </c>
      <c r="R79" t="str">
        <f>IF(J79="Yes","Day 11","")</f>
        <v/>
      </c>
      <c r="Y79">
        <v>2449</v>
      </c>
      <c r="Z79" t="s">
        <v>176</v>
      </c>
      <c r="AC79" t="s">
        <v>122</v>
      </c>
      <c r="AD79">
        <v>2312</v>
      </c>
      <c r="AE79" t="s">
        <v>375</v>
      </c>
      <c r="AK79" s="256"/>
      <c r="AQ79" s="93" t="b">
        <f>AC79=A79</f>
        <v>1</v>
      </c>
      <c r="AR79" s="93" t="b">
        <f>AD79=B79</f>
        <v>1</v>
      </c>
      <c r="AS79" s="93" t="b">
        <f>AE79=C79</f>
        <v>1</v>
      </c>
      <c r="AT79" s="93" t="b">
        <f>AH79=D79</f>
        <v>1</v>
      </c>
      <c r="AU79" s="93" t="b">
        <f>AI79=L79</f>
        <v>1</v>
      </c>
      <c r="AV79" s="93" t="b">
        <f>AJ79=E79</f>
        <v>1</v>
      </c>
      <c r="AW79" s="93" t="b">
        <f>AK79=F79</f>
        <v>1</v>
      </c>
      <c r="AX79" s="93" t="b">
        <f>AL79=G79</f>
        <v>1</v>
      </c>
      <c r="AY79" s="93" t="b">
        <f>AM79=H79</f>
        <v>1</v>
      </c>
      <c r="AZ79" s="93" t="b">
        <f>I79=AN79</f>
        <v>1</v>
      </c>
      <c r="BA79" s="93" t="b">
        <f>AO79=J79</f>
        <v>1</v>
      </c>
      <c r="BB79" s="93" t="b">
        <f>AP79=K79</f>
        <v>1</v>
      </c>
      <c r="BE79" s="255" t="s">
        <v>122</v>
      </c>
      <c r="BF79" s="255">
        <v>2312</v>
      </c>
      <c r="BG79" s="255" t="s">
        <v>375</v>
      </c>
      <c r="BH79" s="255"/>
      <c r="BI79" s="255"/>
      <c r="BJ79" s="255"/>
      <c r="BK79" s="255"/>
      <c r="BL79" s="255"/>
      <c r="BM79" s="258"/>
      <c r="BN79" s="255"/>
      <c r="BO79" s="255"/>
      <c r="BP79" s="255"/>
      <c r="BQ79" s="255"/>
      <c r="BR79" s="258"/>
      <c r="BT79" s="93" t="b">
        <f>BE79=AC79</f>
        <v>1</v>
      </c>
      <c r="BU79" s="93" t="b">
        <f>BF79=AD79</f>
        <v>1</v>
      </c>
      <c r="BV79" s="93" t="b">
        <f>BG79=AE79</f>
        <v>1</v>
      </c>
      <c r="BW79" s="93" t="b">
        <f>BH79=AF79</f>
        <v>1</v>
      </c>
      <c r="BX79" s="93" t="b">
        <f>BI79=AG79</f>
        <v>1</v>
      </c>
      <c r="BY79" s="93" t="b">
        <f>BJ79=AH79</f>
        <v>1</v>
      </c>
      <c r="BZ79" s="93" t="b">
        <f>BK79=AI79</f>
        <v>1</v>
      </c>
      <c r="CA79" s="93" t="b">
        <f>BL79=AJ79</f>
        <v>1</v>
      </c>
      <c r="CB79" s="93" t="b">
        <f>BM79=AK79</f>
        <v>1</v>
      </c>
      <c r="CC79" s="93" t="b">
        <f>BN79=AL79</f>
        <v>1</v>
      </c>
      <c r="CD79" s="93" t="b">
        <f>BO79=AM79</f>
        <v>1</v>
      </c>
      <c r="CE79" s="93" t="b">
        <f>BP79=AN79</f>
        <v>1</v>
      </c>
      <c r="CF79" s="93" t="b">
        <f>BQ79=AO79</f>
        <v>1</v>
      </c>
      <c r="CG79" s="93" t="b">
        <f>BR79=AP79</f>
        <v>1</v>
      </c>
    </row>
    <row r="80" spans="1:85">
      <c r="A80" t="s">
        <v>170</v>
      </c>
      <c r="B80">
        <v>2293</v>
      </c>
      <c r="C80" t="s">
        <v>375</v>
      </c>
      <c r="L80" s="256"/>
      <c r="M80" t="str">
        <f>VLOOKUP(N80,Y$2:Z$128,2,FALSE)</f>
        <v>Little Paxton Primary School</v>
      </c>
      <c r="N80">
        <v>2293</v>
      </c>
      <c r="O80" t="str">
        <f>IF(D80="Yes","Day 11","")</f>
        <v/>
      </c>
      <c r="P80" t="str">
        <f>IF(E80="Yes","Day 11","")</f>
        <v/>
      </c>
      <c r="Q80" t="str">
        <f>IF(G80="Yes",H80,"")</f>
        <v/>
      </c>
      <c r="R80" t="str">
        <f>IF(J80="Yes","Day 11","")</f>
        <v/>
      </c>
      <c r="Y80">
        <v>2107</v>
      </c>
      <c r="Z80" t="s">
        <v>177</v>
      </c>
      <c r="AC80" t="s">
        <v>170</v>
      </c>
      <c r="AD80">
        <v>2293</v>
      </c>
      <c r="AE80" t="s">
        <v>375</v>
      </c>
      <c r="AK80" s="256"/>
      <c r="AQ80" s="93" t="b">
        <f>AC80=A80</f>
        <v>1</v>
      </c>
      <c r="AR80" s="93" t="b">
        <f>AD80=B80</f>
        <v>1</v>
      </c>
      <c r="AS80" s="93" t="b">
        <f>AE80=C80</f>
        <v>1</v>
      </c>
      <c r="AT80" s="93" t="b">
        <f>AH80=D80</f>
        <v>1</v>
      </c>
      <c r="AU80" s="93" t="b">
        <f>AI80=L80</f>
        <v>1</v>
      </c>
      <c r="AV80" s="93" t="b">
        <f>AJ80=E80</f>
        <v>1</v>
      </c>
      <c r="AW80" s="93" t="b">
        <f>AK80=F80</f>
        <v>1</v>
      </c>
      <c r="AX80" s="93" t="b">
        <f>AL80=G80</f>
        <v>1</v>
      </c>
      <c r="AY80" s="93" t="b">
        <f>AM80=H80</f>
        <v>1</v>
      </c>
      <c r="AZ80" s="93" t="b">
        <f>I80=AN80</f>
        <v>1</v>
      </c>
      <c r="BA80" s="93" t="b">
        <f>AO80=J80</f>
        <v>1</v>
      </c>
      <c r="BB80" s="93" t="b">
        <f>AP80=K80</f>
        <v>1</v>
      </c>
      <c r="BE80" s="254" t="s">
        <v>170</v>
      </c>
      <c r="BF80" s="254">
        <v>2293</v>
      </c>
      <c r="BG80" s="254" t="s">
        <v>375</v>
      </c>
      <c r="BH80" s="254"/>
      <c r="BI80" s="254"/>
      <c r="BJ80" s="254"/>
      <c r="BK80" s="254"/>
      <c r="BL80" s="254"/>
      <c r="BM80" s="259"/>
      <c r="BN80" s="254"/>
      <c r="BO80" s="254"/>
      <c r="BP80" s="254"/>
      <c r="BQ80" s="254"/>
      <c r="BR80" s="259"/>
      <c r="BT80" s="93" t="b">
        <f>BE80=AC80</f>
        <v>1</v>
      </c>
      <c r="BU80" s="93" t="b">
        <f>BF80=AD80</f>
        <v>1</v>
      </c>
      <c r="BV80" s="93" t="b">
        <f>BG80=AE80</f>
        <v>1</v>
      </c>
      <c r="BW80" s="93" t="b">
        <f>BH80=AF80</f>
        <v>1</v>
      </c>
      <c r="BX80" s="93" t="b">
        <f>BI80=AG80</f>
        <v>1</v>
      </c>
      <c r="BY80" s="93" t="b">
        <f>BJ80=AH80</f>
        <v>1</v>
      </c>
      <c r="BZ80" s="93" t="b">
        <f>BK80=AI80</f>
        <v>1</v>
      </c>
      <c r="CA80" s="93" t="b">
        <f>BL80=AJ80</f>
        <v>1</v>
      </c>
      <c r="CB80" s="93" t="b">
        <f>BM80=AK80</f>
        <v>1</v>
      </c>
      <c r="CC80" s="93" t="b">
        <f>BN80=AL80</f>
        <v>1</v>
      </c>
      <c r="CD80" s="93" t="b">
        <f>BO80=AM80</f>
        <v>1</v>
      </c>
      <c r="CE80" s="93" t="b">
        <f>BP80=AN80</f>
        <v>1</v>
      </c>
      <c r="CF80" s="93" t="b">
        <f>BQ80=AO80</f>
        <v>1</v>
      </c>
      <c r="CG80" s="93" t="b">
        <f>BR80=AP80</f>
        <v>1</v>
      </c>
    </row>
    <row r="81" spans="1:85">
      <c r="A81" t="s">
        <v>177</v>
      </c>
      <c r="B81">
        <v>2107</v>
      </c>
      <c r="C81" t="s">
        <v>375</v>
      </c>
      <c r="L81" s="256"/>
      <c r="M81" t="str">
        <f>VLOOKUP(N81,Y$2:Z$128,2,FALSE)</f>
        <v>Morley Memorial Primary School</v>
      </c>
      <c r="N81">
        <v>2107</v>
      </c>
      <c r="O81" t="str">
        <f>IF(D81="Yes","Day 11","")</f>
        <v/>
      </c>
      <c r="P81" t="str">
        <f>IF(E81="Yes","Day 11","")</f>
        <v/>
      </c>
      <c r="Q81" t="str">
        <f>IF(G81="Yes",H81,"")</f>
        <v/>
      </c>
      <c r="R81" t="str">
        <f>IF(J81="Yes","Day 11","")</f>
        <v/>
      </c>
      <c r="Y81">
        <v>2109</v>
      </c>
      <c r="Z81" t="s">
        <v>178</v>
      </c>
      <c r="AC81" t="s">
        <v>177</v>
      </c>
      <c r="AD81">
        <v>2107</v>
      </c>
      <c r="AE81" t="s">
        <v>375</v>
      </c>
      <c r="AK81" s="256"/>
      <c r="AQ81" s="93" t="b">
        <f>AC81=A81</f>
        <v>1</v>
      </c>
      <c r="AR81" s="93" t="b">
        <f>AD81=B81</f>
        <v>1</v>
      </c>
      <c r="AS81" s="93" t="b">
        <f>AE81=C81</f>
        <v>1</v>
      </c>
      <c r="AT81" s="93" t="b">
        <f>AH81=D81</f>
        <v>1</v>
      </c>
      <c r="AU81" s="93" t="b">
        <f>AI81=L81</f>
        <v>1</v>
      </c>
      <c r="AV81" s="93" t="b">
        <f>AJ81=E81</f>
        <v>1</v>
      </c>
      <c r="AW81" s="93" t="b">
        <f>AK81=F81</f>
        <v>1</v>
      </c>
      <c r="AX81" s="93" t="b">
        <f>AL81=G81</f>
        <v>1</v>
      </c>
      <c r="AY81" s="93" t="b">
        <f>AM81=H81</f>
        <v>1</v>
      </c>
      <c r="AZ81" s="93" t="b">
        <f>I81=AN81</f>
        <v>1</v>
      </c>
      <c r="BA81" s="93" t="b">
        <f>AO81=J81</f>
        <v>1</v>
      </c>
      <c r="BB81" s="93" t="b">
        <f>AP81=K81</f>
        <v>1</v>
      </c>
      <c r="BE81" s="255" t="s">
        <v>177</v>
      </c>
      <c r="BF81" s="255">
        <v>2107</v>
      </c>
      <c r="BG81" s="255" t="s">
        <v>375</v>
      </c>
      <c r="BH81" s="255"/>
      <c r="BI81" s="255"/>
      <c r="BJ81" s="255"/>
      <c r="BK81" s="255"/>
      <c r="BL81" s="255"/>
      <c r="BM81" s="258"/>
      <c r="BN81" s="255"/>
      <c r="BO81" s="255"/>
      <c r="BP81" s="255"/>
      <c r="BQ81" s="255"/>
      <c r="BR81" s="258"/>
      <c r="BT81" s="93" t="b">
        <f>BE81=AC81</f>
        <v>1</v>
      </c>
      <c r="BU81" s="93" t="b">
        <f>BF81=AD81</f>
        <v>1</v>
      </c>
      <c r="BV81" s="93" t="b">
        <f>BG81=AE81</f>
        <v>1</v>
      </c>
      <c r="BW81" s="93" t="b">
        <f>BH81=AF81</f>
        <v>1</v>
      </c>
      <c r="BX81" s="93" t="b">
        <f>BI81=AG81</f>
        <v>1</v>
      </c>
      <c r="BY81" s="93" t="b">
        <f>BJ81=AH81</f>
        <v>1</v>
      </c>
      <c r="BZ81" s="93" t="b">
        <f>BK81=AI81</f>
        <v>1</v>
      </c>
      <c r="CA81" s="93" t="b">
        <f>BL81=AJ81</f>
        <v>1</v>
      </c>
      <c r="CB81" s="93" t="b">
        <f>BM81=AK81</f>
        <v>1</v>
      </c>
      <c r="CC81" s="93" t="b">
        <f>BN81=AL81</f>
        <v>1</v>
      </c>
      <c r="CD81" s="93" t="b">
        <f>BO81=AM81</f>
        <v>1</v>
      </c>
      <c r="CE81" s="93" t="b">
        <f>BP81=AN81</f>
        <v>1</v>
      </c>
      <c r="CF81" s="93" t="b">
        <f>BQ81=AO81</f>
        <v>1</v>
      </c>
      <c r="CG81" s="93" t="b">
        <f>BR81=AP81</f>
        <v>1</v>
      </c>
    </row>
    <row r="82" spans="1:85">
      <c r="A82" t="s">
        <v>192</v>
      </c>
      <c r="B82">
        <v>2070</v>
      </c>
      <c r="C82" t="s">
        <v>374</v>
      </c>
      <c r="D82" t="s">
        <v>374</v>
      </c>
      <c r="E82" t="s">
        <v>374</v>
      </c>
      <c r="F82">
        <v>9.71</v>
      </c>
      <c r="G82" t="s">
        <v>374</v>
      </c>
      <c r="H82" t="s">
        <v>111</v>
      </c>
      <c r="I82">
        <v>1</v>
      </c>
      <c r="J82" t="s">
        <v>374</v>
      </c>
      <c r="K82">
        <v>3.8</v>
      </c>
      <c r="L82">
        <v>288</v>
      </c>
      <c r="M82" t="str">
        <f>VLOOKUP(N82,Y$2:Z$128,2,FALSE)</f>
        <v>Robert Arkenstall Primary School</v>
      </c>
      <c r="N82">
        <v>2070</v>
      </c>
      <c r="O82" t="str">
        <f>IF(D82="Yes","Day 11","")</f>
        <v>Day 11</v>
      </c>
      <c r="P82" t="str">
        <f>IF(E82="Yes","Day 11","")</f>
        <v>Day 11</v>
      </c>
      <c r="Q82" t="str">
        <f>IF(G82="Yes",H82,"")</f>
        <v>Day 1</v>
      </c>
      <c r="R82" t="str">
        <f>IF(J82="Yes","Day 11","")</f>
        <v>Day 11</v>
      </c>
      <c r="Y82">
        <v>3390</v>
      </c>
      <c r="Z82" t="s">
        <v>181</v>
      </c>
      <c r="AC82" t="s">
        <v>192</v>
      </c>
      <c r="AD82">
        <v>2070</v>
      </c>
      <c r="AE82" t="s">
        <v>374</v>
      </c>
      <c r="AF82" t="s">
        <v>784</v>
      </c>
      <c r="AG82" t="s">
        <v>374</v>
      </c>
      <c r="AH82" t="s">
        <v>374</v>
      </c>
      <c r="AI82">
        <v>288</v>
      </c>
      <c r="AJ82" t="s">
        <v>374</v>
      </c>
      <c r="AK82">
        <v>9.71</v>
      </c>
      <c r="AL82" t="s">
        <v>374</v>
      </c>
      <c r="AM82" t="s">
        <v>111</v>
      </c>
      <c r="AN82">
        <v>1</v>
      </c>
      <c r="AO82" t="s">
        <v>374</v>
      </c>
      <c r="AP82">
        <v>3.8</v>
      </c>
      <c r="AQ82" s="93" t="b">
        <f>AC82=A82</f>
        <v>1</v>
      </c>
      <c r="AR82" s="93" t="b">
        <f>AD82=B82</f>
        <v>1</v>
      </c>
      <c r="AS82" s="93" t="b">
        <f>AE82=C82</f>
        <v>1</v>
      </c>
      <c r="AT82" s="93" t="b">
        <f>AH82=D82</f>
        <v>1</v>
      </c>
      <c r="AU82" s="93" t="b">
        <f>AI82=L82</f>
        <v>1</v>
      </c>
      <c r="AV82" s="93" t="b">
        <f>AJ82=E82</f>
        <v>1</v>
      </c>
      <c r="AW82" s="93" t="b">
        <f>AK82=F82</f>
        <v>1</v>
      </c>
      <c r="AX82" s="93" t="b">
        <f>AL82=G82</f>
        <v>1</v>
      </c>
      <c r="AY82" s="93" t="b">
        <f>AM82=H82</f>
        <v>1</v>
      </c>
      <c r="AZ82" s="93" t="b">
        <f>I82=AN82</f>
        <v>1</v>
      </c>
      <c r="BA82" s="93" t="b">
        <f>AO82=J82</f>
        <v>1</v>
      </c>
      <c r="BB82" s="93" t="b">
        <f>AP82=K82</f>
        <v>1</v>
      </c>
      <c r="BE82" s="254" t="s">
        <v>192</v>
      </c>
      <c r="BF82" s="254">
        <v>2070</v>
      </c>
      <c r="BG82" s="254" t="s">
        <v>374</v>
      </c>
      <c r="BH82" s="254" t="s">
        <v>784</v>
      </c>
      <c r="BI82" s="254" t="s">
        <v>374</v>
      </c>
      <c r="BJ82" s="254" t="s">
        <v>374</v>
      </c>
      <c r="BK82" s="254">
        <v>288</v>
      </c>
      <c r="BL82" s="254" t="s">
        <v>374</v>
      </c>
      <c r="BM82" s="259">
        <v>9.71</v>
      </c>
      <c r="BN82" s="254" t="s">
        <v>374</v>
      </c>
      <c r="BO82" s="254" t="s">
        <v>111</v>
      </c>
      <c r="BP82" s="254">
        <v>1</v>
      </c>
      <c r="BQ82" s="254" t="s">
        <v>374</v>
      </c>
      <c r="BR82" s="259">
        <v>3.8</v>
      </c>
      <c r="BT82" s="93" t="b">
        <f>BE82=AC82</f>
        <v>1</v>
      </c>
      <c r="BU82" s="93" t="b">
        <f>BF82=AD82</f>
        <v>1</v>
      </c>
      <c r="BV82" s="93" t="b">
        <f>BG82=AE82</f>
        <v>1</v>
      </c>
      <c r="BW82" s="93" t="b">
        <f>BH82=AF82</f>
        <v>1</v>
      </c>
      <c r="BX82" s="93" t="b">
        <f>BI82=AG82</f>
        <v>1</v>
      </c>
      <c r="BY82" s="93" t="b">
        <f>BJ82=AH82</f>
        <v>1</v>
      </c>
      <c r="BZ82" s="93" t="b">
        <f>BK82=AI82</f>
        <v>1</v>
      </c>
      <c r="CA82" s="93" t="b">
        <f>BL82=AJ82</f>
        <v>1</v>
      </c>
      <c r="CB82" s="93" t="b">
        <f>BM82=AK82</f>
        <v>1</v>
      </c>
      <c r="CC82" s="93" t="b">
        <f>BN82=AL82</f>
        <v>1</v>
      </c>
      <c r="CD82" s="93" t="b">
        <f>BO82=AM82</f>
        <v>1</v>
      </c>
      <c r="CE82" s="93" t="b">
        <f>BP82=AN82</f>
        <v>1</v>
      </c>
      <c r="CF82" s="93" t="b">
        <f>BQ82=AO82</f>
        <v>1</v>
      </c>
      <c r="CG82" s="93" t="b">
        <f>BR82=AP82</f>
        <v>1</v>
      </c>
    </row>
    <row r="83" spans="1:85">
      <c r="A83" t="s">
        <v>205</v>
      </c>
      <c r="B83">
        <v>3325</v>
      </c>
      <c r="C83" t="s">
        <v>374</v>
      </c>
      <c r="D83" t="s">
        <v>374</v>
      </c>
      <c r="E83" t="s">
        <v>375</v>
      </c>
      <c r="G83" t="s">
        <v>375</v>
      </c>
      <c r="J83" t="s">
        <v>375</v>
      </c>
      <c r="L83">
        <v>169</v>
      </c>
      <c r="M83" t="str">
        <f>VLOOKUP(N83,Y$2:Z$128,2,FALSE)</f>
        <v>Teversham CofE VA Primary School</v>
      </c>
      <c r="N83">
        <v>3325</v>
      </c>
      <c r="O83" t="str">
        <f>IF(D83="Yes","Day 11","")</f>
        <v>Day 11</v>
      </c>
      <c r="P83" t="str">
        <f>IF(E83="Yes","Day 11","")</f>
        <v/>
      </c>
      <c r="Q83" t="str">
        <f>IF(G83="Yes",H83,"")</f>
        <v/>
      </c>
      <c r="R83" t="str">
        <f>IF(J83="Yes","Day 11","")</f>
        <v/>
      </c>
      <c r="Y83">
        <v>2031</v>
      </c>
      <c r="Z83" t="s">
        <v>182</v>
      </c>
      <c r="AC83" t="s">
        <v>205</v>
      </c>
      <c r="AD83">
        <v>3325</v>
      </c>
      <c r="AE83" t="s">
        <v>374</v>
      </c>
      <c r="AF83" t="s">
        <v>846</v>
      </c>
      <c r="AG83" t="s">
        <v>374</v>
      </c>
      <c r="AH83" t="s">
        <v>374</v>
      </c>
      <c r="AI83">
        <v>169</v>
      </c>
      <c r="AJ83" t="s">
        <v>375</v>
      </c>
      <c r="AK83" s="256"/>
      <c r="AL83" t="s">
        <v>375</v>
      </c>
      <c r="AO83" t="s">
        <v>375</v>
      </c>
      <c r="AQ83" s="93" t="b">
        <f>AC83=A83</f>
        <v>1</v>
      </c>
      <c r="AR83" s="93" t="b">
        <f>AD83=B83</f>
        <v>1</v>
      </c>
      <c r="AS83" s="93" t="b">
        <f>AE83=C83</f>
        <v>1</v>
      </c>
      <c r="AT83" s="93" t="b">
        <f>AH83=D83</f>
        <v>1</v>
      </c>
      <c r="AU83" s="93" t="b">
        <f>AI83=L83</f>
        <v>1</v>
      </c>
      <c r="AV83" s="93" t="b">
        <f>AJ83=E83</f>
        <v>1</v>
      </c>
      <c r="AW83" s="93" t="b">
        <f>AK83=F83</f>
        <v>1</v>
      </c>
      <c r="AX83" s="93" t="b">
        <f>AL83=G83</f>
        <v>1</v>
      </c>
      <c r="AY83" s="93" t="b">
        <f>AM83=H83</f>
        <v>1</v>
      </c>
      <c r="AZ83" s="93" t="b">
        <f>I83=AN83</f>
        <v>1</v>
      </c>
      <c r="BA83" s="93" t="b">
        <f>AO83=J83</f>
        <v>1</v>
      </c>
      <c r="BB83" s="93" t="b">
        <f>AP83=K83</f>
        <v>1</v>
      </c>
      <c r="BE83" s="255" t="s">
        <v>205</v>
      </c>
      <c r="BF83" s="255">
        <v>3325</v>
      </c>
      <c r="BG83" s="255" t="s">
        <v>374</v>
      </c>
      <c r="BH83" s="255" t="s">
        <v>846</v>
      </c>
      <c r="BI83" s="255" t="s">
        <v>374</v>
      </c>
      <c r="BJ83" s="255" t="s">
        <v>374</v>
      </c>
      <c r="BK83" s="255">
        <v>169</v>
      </c>
      <c r="BL83" s="255" t="s">
        <v>375</v>
      </c>
      <c r="BM83" s="258"/>
      <c r="BN83" s="255" t="s">
        <v>375</v>
      </c>
      <c r="BO83" s="255"/>
      <c r="BP83" s="255"/>
      <c r="BQ83" s="255" t="s">
        <v>375</v>
      </c>
      <c r="BR83" s="258"/>
      <c r="BT83" s="93" t="b">
        <f>BE83=AC83</f>
        <v>1</v>
      </c>
      <c r="BU83" s="93" t="b">
        <f>BF83=AD83</f>
        <v>1</v>
      </c>
      <c r="BV83" s="93" t="b">
        <f>BG83=AE83</f>
        <v>1</v>
      </c>
      <c r="BW83" s="93" t="b">
        <f>BH83=AF83</f>
        <v>1</v>
      </c>
      <c r="BX83" s="93" t="b">
        <f>BI83=AG83</f>
        <v>1</v>
      </c>
      <c r="BY83" s="93" t="b">
        <f>BJ83=AH83</f>
        <v>1</v>
      </c>
      <c r="BZ83" s="93" t="b">
        <f>BK83=AI83</f>
        <v>1</v>
      </c>
      <c r="CA83" s="93" t="b">
        <f>BL83=AJ83</f>
        <v>1</v>
      </c>
      <c r="CB83" s="93" t="b">
        <f>BM83=AK83</f>
        <v>1</v>
      </c>
      <c r="CC83" s="93" t="b">
        <f>BN83=AL83</f>
        <v>1</v>
      </c>
      <c r="CD83" s="93" t="b">
        <f>BO83=AM83</f>
        <v>1</v>
      </c>
      <c r="CE83" s="93" t="b">
        <f>BP83=AN83</f>
        <v>1</v>
      </c>
      <c r="CF83" s="93" t="b">
        <f>BQ83=AO83</f>
        <v>1</v>
      </c>
      <c r="CG83" s="93" t="b">
        <f>BR83=AP83</f>
        <v>1</v>
      </c>
    </row>
    <row r="84" spans="1:85">
      <c r="A84" t="s">
        <v>983</v>
      </c>
      <c r="B84">
        <v>3068</v>
      </c>
      <c r="C84" t="s">
        <v>374</v>
      </c>
      <c r="D84" t="s">
        <v>374</v>
      </c>
      <c r="E84" t="s">
        <v>374</v>
      </c>
      <c r="F84">
        <v>1</v>
      </c>
      <c r="G84" t="s">
        <v>374</v>
      </c>
      <c r="H84" t="s">
        <v>108</v>
      </c>
      <c r="J84" t="s">
        <v>375</v>
      </c>
      <c r="L84">
        <v>87</v>
      </c>
      <c r="M84" t="str">
        <f>VLOOKUP(N84,Y$2:Z$128,2,FALSE)</f>
        <v>Great Paxton CofE Primary School</v>
      </c>
      <c r="N84">
        <v>3068</v>
      </c>
      <c r="O84" t="str">
        <f>IF(D84="Yes","Day 11","")</f>
        <v>Day 11</v>
      </c>
      <c r="P84" t="str">
        <f>IF(E84="Yes","Day 11","")</f>
        <v>Day 11</v>
      </c>
      <c r="Q84" t="str">
        <f>IF(G84="Yes",H84,"")</f>
        <v>Day 11</v>
      </c>
      <c r="R84" t="str">
        <f>IF(J84="Yes","Day 11","")</f>
        <v/>
      </c>
      <c r="Y84">
        <v>3350</v>
      </c>
      <c r="Z84" t="s">
        <v>449</v>
      </c>
      <c r="AC84" t="s">
        <v>983</v>
      </c>
      <c r="AD84">
        <v>3068</v>
      </c>
      <c r="AE84" t="s">
        <v>374</v>
      </c>
      <c r="AF84" t="s">
        <v>1019</v>
      </c>
      <c r="AG84" t="s">
        <v>374</v>
      </c>
      <c r="AH84" t="s">
        <v>374</v>
      </c>
      <c r="AI84">
        <v>87</v>
      </c>
      <c r="AJ84" t="s">
        <v>374</v>
      </c>
      <c r="AK84">
        <v>1</v>
      </c>
      <c r="AL84" t="s">
        <v>374</v>
      </c>
      <c r="AM84" t="s">
        <v>108</v>
      </c>
      <c r="AO84" t="s">
        <v>375</v>
      </c>
      <c r="AQ84" s="93" t="b">
        <f>AC84=A84</f>
        <v>1</v>
      </c>
      <c r="AR84" s="93" t="b">
        <f>AD84=B84</f>
        <v>1</v>
      </c>
      <c r="AS84" s="93" t="b">
        <f>AE84=C84</f>
        <v>1</v>
      </c>
      <c r="AT84" s="93" t="b">
        <f>AH84=D84</f>
        <v>1</v>
      </c>
      <c r="AU84" s="93" t="b">
        <f>AI84=L84</f>
        <v>1</v>
      </c>
      <c r="AV84" s="93" t="b">
        <f>AJ84=E84</f>
        <v>1</v>
      </c>
      <c r="AW84" s="93" t="b">
        <f>AK84=F84</f>
        <v>1</v>
      </c>
      <c r="AX84" s="93" t="b">
        <f>AL84=G84</f>
        <v>1</v>
      </c>
      <c r="AY84" s="93" t="b">
        <f>AM84=H84</f>
        <v>1</v>
      </c>
      <c r="AZ84" s="93" t="b">
        <f>I84=AN84</f>
        <v>1</v>
      </c>
      <c r="BA84" s="93" t="b">
        <f>AO84=J84</f>
        <v>1</v>
      </c>
      <c r="BB84" s="93" t="b">
        <f>AP84=K84</f>
        <v>1</v>
      </c>
      <c r="BE84" s="254" t="s">
        <v>983</v>
      </c>
      <c r="BF84" s="254">
        <v>3068</v>
      </c>
      <c r="BG84" s="254" t="s">
        <v>374</v>
      </c>
      <c r="BH84" s="254" t="s">
        <v>1019</v>
      </c>
      <c r="BI84" s="254" t="s">
        <v>374</v>
      </c>
      <c r="BJ84" s="254" t="s">
        <v>374</v>
      </c>
      <c r="BK84" s="254">
        <v>87</v>
      </c>
      <c r="BL84" s="254" t="s">
        <v>374</v>
      </c>
      <c r="BM84" s="259">
        <v>1</v>
      </c>
      <c r="BN84" s="254" t="s">
        <v>374</v>
      </c>
      <c r="BO84" s="254" t="s">
        <v>108</v>
      </c>
      <c r="BP84" s="254"/>
      <c r="BQ84" s="254" t="s">
        <v>375</v>
      </c>
      <c r="BR84" s="259"/>
      <c r="BT84" s="93" t="b">
        <f>BE84=AC84</f>
        <v>1</v>
      </c>
      <c r="BU84" s="93" t="b">
        <f>BF84=AD84</f>
        <v>1</v>
      </c>
      <c r="BV84" s="93" t="b">
        <f>BG84=AE84</f>
        <v>1</v>
      </c>
      <c r="BW84" s="93" t="b">
        <f>BH84=AF84</f>
        <v>1</v>
      </c>
      <c r="BX84" s="93" t="b">
        <f>BI84=AG84</f>
        <v>1</v>
      </c>
      <c r="BY84" s="93" t="b">
        <f>BJ84=AH84</f>
        <v>1</v>
      </c>
      <c r="BZ84" s="93" t="b">
        <f>BK84=AI84</f>
        <v>1</v>
      </c>
      <c r="CA84" s="93" t="b">
        <f>BL84=AJ84</f>
        <v>1</v>
      </c>
      <c r="CB84" s="93" t="b">
        <f>BM84=AK84</f>
        <v>1</v>
      </c>
      <c r="CC84" s="93" t="b">
        <f>BN84=AL84</f>
        <v>1</v>
      </c>
      <c r="CD84" s="93" t="b">
        <f>BO84=AM84</f>
        <v>1</v>
      </c>
      <c r="CE84" s="93" t="b">
        <f>BP84=AN84</f>
        <v>1</v>
      </c>
      <c r="CF84" s="93" t="b">
        <f>BQ84=AO84</f>
        <v>1</v>
      </c>
      <c r="CG84" s="93" t="b">
        <f>BR84=AP84</f>
        <v>1</v>
      </c>
    </row>
    <row r="85" spans="1:85">
      <c r="A85" t="s">
        <v>531</v>
      </c>
      <c r="B85">
        <v>1002</v>
      </c>
      <c r="C85" t="s">
        <v>375</v>
      </c>
      <c r="L85" s="256"/>
      <c r="M85" t="str">
        <f>VLOOKUP(N85,Y$2:Z$128,2,FALSE)</f>
        <v>Homerton Early Years Centre</v>
      </c>
      <c r="N85">
        <v>1002</v>
      </c>
      <c r="O85" t="str">
        <f>IF(D85="Yes","Day 11","")</f>
        <v/>
      </c>
      <c r="P85" t="str">
        <f>IF(E85="Yes","Day 11","")</f>
        <v/>
      </c>
      <c r="Q85" t="str">
        <f>IF(G85="Yes",H85,"")</f>
        <v/>
      </c>
      <c r="R85" t="str">
        <f>IF(J85="Yes","Day 11","")</f>
        <v/>
      </c>
      <c r="Y85">
        <v>2033</v>
      </c>
      <c r="Z85" t="s">
        <v>504</v>
      </c>
      <c r="AC85" t="s">
        <v>531</v>
      </c>
      <c r="AD85">
        <v>1002</v>
      </c>
      <c r="AE85" t="s">
        <v>375</v>
      </c>
      <c r="AK85" s="256"/>
      <c r="AQ85" s="93" t="b">
        <f>AC85=A85</f>
        <v>1</v>
      </c>
      <c r="AR85" s="93" t="b">
        <f>AD85=B85</f>
        <v>1</v>
      </c>
      <c r="AS85" s="93" t="b">
        <f>AE85=C85</f>
        <v>1</v>
      </c>
      <c r="AT85" s="93" t="b">
        <f>AH85=D85</f>
        <v>1</v>
      </c>
      <c r="AU85" s="93" t="b">
        <f>AI85=L85</f>
        <v>1</v>
      </c>
      <c r="AV85" s="93" t="b">
        <f>AJ85=E85</f>
        <v>1</v>
      </c>
      <c r="AW85" s="93" t="b">
        <f>AK85=F85</f>
        <v>1</v>
      </c>
      <c r="AX85" s="93" t="b">
        <f>AL85=G85</f>
        <v>1</v>
      </c>
      <c r="AY85" s="93" t="b">
        <f>AM85=H85</f>
        <v>1</v>
      </c>
      <c r="AZ85" s="93" t="b">
        <f>I85=AN85</f>
        <v>1</v>
      </c>
      <c r="BA85" s="93" t="b">
        <f>AO85=J85</f>
        <v>1</v>
      </c>
      <c r="BB85" s="93" t="b">
        <f>AP85=K85</f>
        <v>1</v>
      </c>
      <c r="BE85" s="255" t="s">
        <v>531</v>
      </c>
      <c r="BF85" s="255">
        <v>1002</v>
      </c>
      <c r="BG85" s="255" t="s">
        <v>375</v>
      </c>
      <c r="BH85" s="255"/>
      <c r="BI85" s="255"/>
      <c r="BJ85" s="255"/>
      <c r="BK85" s="255"/>
      <c r="BL85" s="255"/>
      <c r="BM85" s="258"/>
      <c r="BN85" s="255"/>
      <c r="BO85" s="255"/>
      <c r="BP85" s="255"/>
      <c r="BQ85" s="255"/>
      <c r="BR85" s="258"/>
      <c r="BT85" s="93" t="b">
        <f>BE85=AC85</f>
        <v>1</v>
      </c>
      <c r="BU85" s="93" t="b">
        <f>BF85=AD85</f>
        <v>1</v>
      </c>
      <c r="BV85" s="93" t="b">
        <f>BG85=AE85</f>
        <v>1</v>
      </c>
      <c r="BW85" s="93" t="b">
        <f>BH85=AF85</f>
        <v>1</v>
      </c>
      <c r="BX85" s="93" t="b">
        <f>BI85=AG85</f>
        <v>1</v>
      </c>
      <c r="BY85" s="93" t="b">
        <f>BJ85=AH85</f>
        <v>1</v>
      </c>
      <c r="BZ85" s="93" t="b">
        <f>BK85=AI85</f>
        <v>1</v>
      </c>
      <c r="CA85" s="93" t="b">
        <f>BL85=AJ85</f>
        <v>1</v>
      </c>
      <c r="CB85" s="93" t="b">
        <f>BM85=AK85</f>
        <v>1</v>
      </c>
      <c r="CC85" s="93" t="b">
        <f>BN85=AL85</f>
        <v>1</v>
      </c>
      <c r="CD85" s="93" t="b">
        <f>BO85=AM85</f>
        <v>1</v>
      </c>
      <c r="CE85" s="93" t="b">
        <f>BP85=AN85</f>
        <v>1</v>
      </c>
      <c r="CF85" s="93" t="b">
        <f>BQ85=AO85</f>
        <v>1</v>
      </c>
      <c r="CG85" s="93" t="b">
        <f>BR85=AP85</f>
        <v>1</v>
      </c>
    </row>
    <row r="86" spans="1:85">
      <c r="A86" t="s">
        <v>984</v>
      </c>
      <c r="B86">
        <v>1003</v>
      </c>
      <c r="C86" t="s">
        <v>375</v>
      </c>
      <c r="L86" s="256"/>
      <c r="M86" t="str">
        <f>VLOOKUP(N86,Y$2:Z$128,2,FALSE)</f>
        <v>Histon Early Years Centre</v>
      </c>
      <c r="N86">
        <v>1003</v>
      </c>
      <c r="O86" t="str">
        <f>IF(D86="Yes","Day 11","")</f>
        <v/>
      </c>
      <c r="P86" t="str">
        <f>IF(E86="Yes","Day 11","")</f>
        <v/>
      </c>
      <c r="Q86" t="str">
        <f>IF(G86="Yes",H86,"")</f>
        <v/>
      </c>
      <c r="R86" t="str">
        <f>IF(J86="Yes","Day 11","")</f>
        <v/>
      </c>
      <c r="Y86">
        <v>3331</v>
      </c>
      <c r="Z86" t="s">
        <v>605</v>
      </c>
      <c r="AC86" t="s">
        <v>984</v>
      </c>
      <c r="AD86">
        <v>1003</v>
      </c>
      <c r="AE86" t="s">
        <v>375</v>
      </c>
      <c r="AK86" s="256"/>
      <c r="AQ86" s="93" t="b">
        <f>AC86=A86</f>
        <v>1</v>
      </c>
      <c r="AR86" s="93" t="b">
        <f>AD86=B86</f>
        <v>1</v>
      </c>
      <c r="AS86" s="93" t="b">
        <f>AE86=C86</f>
        <v>1</v>
      </c>
      <c r="AT86" s="93" t="b">
        <f>AH86=D86</f>
        <v>1</v>
      </c>
      <c r="AU86" s="93" t="b">
        <f>AI86=L86</f>
        <v>1</v>
      </c>
      <c r="AV86" s="93" t="b">
        <f>AJ86=E86</f>
        <v>1</v>
      </c>
      <c r="AW86" s="93" t="b">
        <f>AK86=F86</f>
        <v>1</v>
      </c>
      <c r="AX86" s="93" t="b">
        <f>AL86=G86</f>
        <v>1</v>
      </c>
      <c r="AY86" s="93" t="b">
        <f>AM86=H86</f>
        <v>1</v>
      </c>
      <c r="AZ86" s="93" t="b">
        <f>I86=AN86</f>
        <v>1</v>
      </c>
      <c r="BA86" s="93" t="b">
        <f>AO86=J86</f>
        <v>1</v>
      </c>
      <c r="BB86" s="93" t="b">
        <f>AP86=K86</f>
        <v>1</v>
      </c>
      <c r="BE86" s="254" t="s">
        <v>984</v>
      </c>
      <c r="BF86" s="254">
        <v>1003</v>
      </c>
      <c r="BG86" s="254" t="s">
        <v>375</v>
      </c>
      <c r="BH86" s="254"/>
      <c r="BI86" s="254"/>
      <c r="BJ86" s="254"/>
      <c r="BK86" s="254"/>
      <c r="BL86" s="254"/>
      <c r="BM86" s="259"/>
      <c r="BN86" s="254"/>
      <c r="BO86" s="254"/>
      <c r="BP86" s="254"/>
      <c r="BQ86" s="254"/>
      <c r="BR86" s="259"/>
      <c r="BT86" s="93" t="b">
        <f>BE86=AC86</f>
        <v>1</v>
      </c>
      <c r="BU86" s="93" t="b">
        <f>BF86=AD86</f>
        <v>1</v>
      </c>
      <c r="BV86" s="93" t="b">
        <f>BG86=AE86</f>
        <v>1</v>
      </c>
      <c r="BW86" s="93" t="b">
        <f>BH86=AF86</f>
        <v>1</v>
      </c>
      <c r="BX86" s="93" t="b">
        <f>BI86=AG86</f>
        <v>1</v>
      </c>
      <c r="BY86" s="93" t="b">
        <f>BJ86=AH86</f>
        <v>1</v>
      </c>
      <c r="BZ86" s="93" t="b">
        <f>BK86=AI86</f>
        <v>1</v>
      </c>
      <c r="CA86" s="93" t="b">
        <f>BL86=AJ86</f>
        <v>1</v>
      </c>
      <c r="CB86" s="93" t="b">
        <f>BM86=AK86</f>
        <v>1</v>
      </c>
      <c r="CC86" s="93" t="b">
        <f>BN86=AL86</f>
        <v>1</v>
      </c>
      <c r="CD86" s="93" t="b">
        <f>BO86=AM86</f>
        <v>1</v>
      </c>
      <c r="CE86" s="93" t="b">
        <f>BP86=AN86</f>
        <v>1</v>
      </c>
      <c r="CF86" s="93" t="b">
        <f>BQ86=AO86</f>
        <v>1</v>
      </c>
      <c r="CG86" s="93" t="b">
        <f>BR86=AP86</f>
        <v>1</v>
      </c>
    </row>
    <row r="87" spans="1:85">
      <c r="A87" t="s">
        <v>570</v>
      </c>
      <c r="B87">
        <v>2075</v>
      </c>
      <c r="C87" t="s">
        <v>374</v>
      </c>
      <c r="D87" t="s">
        <v>374</v>
      </c>
      <c r="E87" t="s">
        <v>375</v>
      </c>
      <c r="G87" t="s">
        <v>374</v>
      </c>
      <c r="H87" t="s">
        <v>111</v>
      </c>
      <c r="I87">
        <v>0.59</v>
      </c>
      <c r="J87" t="s">
        <v>375</v>
      </c>
      <c r="L87">
        <v>213</v>
      </c>
      <c r="M87" t="str">
        <f>VLOOKUP(N87,Y$2:Z$128,2,FALSE)</f>
        <v>Manea Community Primary School</v>
      </c>
      <c r="N87">
        <v>2075</v>
      </c>
      <c r="O87" t="str">
        <f>IF(D87="Yes","Day 11","")</f>
        <v>Day 11</v>
      </c>
      <c r="P87" t="str">
        <f>IF(E87="Yes","Day 11","")</f>
        <v/>
      </c>
      <c r="Q87" t="str">
        <f>IF(G87="Yes",H87,"")</f>
        <v>Day 1</v>
      </c>
      <c r="R87" t="str">
        <f>IF(J87="Yes","Day 11","")</f>
        <v/>
      </c>
      <c r="Y87">
        <v>2239</v>
      </c>
      <c r="Z87" t="s">
        <v>560</v>
      </c>
      <c r="AC87" t="s">
        <v>570</v>
      </c>
      <c r="AD87">
        <v>2075</v>
      </c>
      <c r="AE87" t="s">
        <v>374</v>
      </c>
      <c r="AF87" t="s">
        <v>788</v>
      </c>
      <c r="AG87" t="s">
        <v>374</v>
      </c>
      <c r="AH87" t="s">
        <v>374</v>
      </c>
      <c r="AI87">
        <v>213</v>
      </c>
      <c r="AJ87" t="s">
        <v>375</v>
      </c>
      <c r="AK87" s="256"/>
      <c r="AL87" t="s">
        <v>374</v>
      </c>
      <c r="AM87" t="s">
        <v>111</v>
      </c>
      <c r="AN87">
        <v>0.59</v>
      </c>
      <c r="AO87" t="s">
        <v>375</v>
      </c>
      <c r="AQ87" s="93" t="b">
        <f>AC87=A87</f>
        <v>1</v>
      </c>
      <c r="AR87" s="93" t="b">
        <f>AD87=B87</f>
        <v>1</v>
      </c>
      <c r="AS87" s="93" t="b">
        <f>AE87=C87</f>
        <v>1</v>
      </c>
      <c r="AT87" s="93" t="b">
        <f>AH87=D87</f>
        <v>1</v>
      </c>
      <c r="AU87" s="93" t="b">
        <f>AI87=L87</f>
        <v>1</v>
      </c>
      <c r="AV87" s="93" t="b">
        <f>AJ87=E87</f>
        <v>1</v>
      </c>
      <c r="AW87" s="93" t="b">
        <f>AK87=F87</f>
        <v>1</v>
      </c>
      <c r="AX87" s="93" t="b">
        <f>AL87=G87</f>
        <v>1</v>
      </c>
      <c r="AY87" s="93" t="b">
        <f>AM87=H87</f>
        <v>1</v>
      </c>
      <c r="AZ87" s="93" t="b">
        <f>I87=AN87</f>
        <v>1</v>
      </c>
      <c r="BA87" s="93" t="b">
        <f>AO87=J87</f>
        <v>1</v>
      </c>
      <c r="BB87" s="93" t="b">
        <f>AP87=K87</f>
        <v>1</v>
      </c>
      <c r="BE87" s="255" t="s">
        <v>570</v>
      </c>
      <c r="BF87" s="255">
        <v>2075</v>
      </c>
      <c r="BG87" s="255" t="s">
        <v>374</v>
      </c>
      <c r="BH87" s="255" t="s">
        <v>788</v>
      </c>
      <c r="BI87" s="255" t="s">
        <v>374</v>
      </c>
      <c r="BJ87" s="255" t="s">
        <v>374</v>
      </c>
      <c r="BK87" s="255">
        <v>213</v>
      </c>
      <c r="BL87" s="255" t="s">
        <v>375</v>
      </c>
      <c r="BM87" s="258"/>
      <c r="BN87" s="255" t="s">
        <v>374</v>
      </c>
      <c r="BO87" s="255" t="s">
        <v>111</v>
      </c>
      <c r="BP87" s="255">
        <v>0.59</v>
      </c>
      <c r="BQ87" s="255" t="s">
        <v>375</v>
      </c>
      <c r="BR87" s="258"/>
      <c r="BT87" s="93" t="b">
        <f>BE87=AC87</f>
        <v>1</v>
      </c>
      <c r="BU87" s="93" t="b">
        <f>BF87=AD87</f>
        <v>1</v>
      </c>
      <c r="BV87" s="93" t="b">
        <f>BG87=AE87</f>
        <v>1</v>
      </c>
      <c r="BW87" s="93" t="b">
        <f>BH87=AF87</f>
        <v>1</v>
      </c>
      <c r="BX87" s="93" t="b">
        <f>BI87=AG87</f>
        <v>1</v>
      </c>
      <c r="BY87" s="93" t="b">
        <f>BJ87=AH87</f>
        <v>1</v>
      </c>
      <c r="BZ87" s="93" t="b">
        <f>BK87=AI87</f>
        <v>1</v>
      </c>
      <c r="CA87" s="93" t="b">
        <f>BL87=AJ87</f>
        <v>1</v>
      </c>
      <c r="CB87" s="93" t="b">
        <f>BM87=AK87</f>
        <v>1</v>
      </c>
      <c r="CC87" s="93" t="b">
        <f>BN87=AL87</f>
        <v>1</v>
      </c>
      <c r="CD87" s="93" t="b">
        <f>BO87=AM87</f>
        <v>1</v>
      </c>
      <c r="CE87" s="93" t="b">
        <f>BP87=AN87</f>
        <v>1</v>
      </c>
      <c r="CF87" s="93" t="b">
        <f>BQ87=AO87</f>
        <v>1</v>
      </c>
      <c r="CG87" s="93" t="b">
        <f>BR87=AP87</f>
        <v>1</v>
      </c>
    </row>
    <row r="88" spans="1:85">
      <c r="A88" t="s">
        <v>129</v>
      </c>
      <c r="B88">
        <v>3050</v>
      </c>
      <c r="C88" t="s">
        <v>374</v>
      </c>
      <c r="D88" t="s">
        <v>374</v>
      </c>
      <c r="E88" t="s">
        <v>375</v>
      </c>
      <c r="G88" t="s">
        <v>375</v>
      </c>
      <c r="J88" t="s">
        <v>375</v>
      </c>
      <c r="L88">
        <v>174</v>
      </c>
      <c r="M88" t="str">
        <f>VLOOKUP(N88,Y$2:Z$128,2,FALSE)</f>
        <v>Cherry Hinton Church of England Voluntary Controlled Primary School</v>
      </c>
      <c r="N88">
        <v>3050</v>
      </c>
      <c r="O88" t="str">
        <f>IF(D88="Yes","Day 11","")</f>
        <v>Day 11</v>
      </c>
      <c r="P88" t="str">
        <f>IF(E88="Yes","Day 11","")</f>
        <v/>
      </c>
      <c r="Q88" t="str">
        <f>IF(G88="Yes",H88,"")</f>
        <v/>
      </c>
      <c r="R88" t="str">
        <f>IF(J88="Yes","Day 11","")</f>
        <v/>
      </c>
      <c r="Y88">
        <v>2219</v>
      </c>
      <c r="Z88" t="s">
        <v>612</v>
      </c>
      <c r="AC88" t="s">
        <v>129</v>
      </c>
      <c r="AD88">
        <v>3050</v>
      </c>
      <c r="AE88" t="s">
        <v>374</v>
      </c>
      <c r="AF88" t="s">
        <v>846</v>
      </c>
      <c r="AG88" t="s">
        <v>374</v>
      </c>
      <c r="AH88" t="s">
        <v>374</v>
      </c>
      <c r="AI88">
        <v>174</v>
      </c>
      <c r="AJ88" t="s">
        <v>375</v>
      </c>
      <c r="AK88" s="256"/>
      <c r="AL88" t="s">
        <v>375</v>
      </c>
      <c r="AO88" t="s">
        <v>375</v>
      </c>
      <c r="AQ88" s="93" t="b">
        <f>AC88=A88</f>
        <v>1</v>
      </c>
      <c r="AR88" s="93" t="b">
        <f>AD88=B88</f>
        <v>1</v>
      </c>
      <c r="AS88" s="93" t="b">
        <f>AE88=C88</f>
        <v>1</v>
      </c>
      <c r="AT88" s="93" t="b">
        <f>AH88=D88</f>
        <v>1</v>
      </c>
      <c r="AU88" s="93" t="b">
        <f>AI88=L88</f>
        <v>1</v>
      </c>
      <c r="AV88" s="93" t="b">
        <f>AJ88=E88</f>
        <v>1</v>
      </c>
      <c r="AW88" s="93" t="b">
        <f>AK88=F88</f>
        <v>1</v>
      </c>
      <c r="AX88" s="93" t="b">
        <f>AL88=G88</f>
        <v>1</v>
      </c>
      <c r="AY88" s="93" t="b">
        <f>AM88=H88</f>
        <v>1</v>
      </c>
      <c r="AZ88" s="93" t="b">
        <f>I88=AN88</f>
        <v>1</v>
      </c>
      <c r="BA88" s="93" t="b">
        <f>AO88=J88</f>
        <v>1</v>
      </c>
      <c r="BB88" s="93" t="b">
        <f>AP88=K88</f>
        <v>1</v>
      </c>
      <c r="BE88" s="254" t="s">
        <v>129</v>
      </c>
      <c r="BF88" s="254">
        <v>3050</v>
      </c>
      <c r="BG88" s="254" t="s">
        <v>374</v>
      </c>
      <c r="BH88" s="254" t="s">
        <v>846</v>
      </c>
      <c r="BI88" s="254" t="s">
        <v>374</v>
      </c>
      <c r="BJ88" s="254" t="s">
        <v>374</v>
      </c>
      <c r="BK88" s="254">
        <v>174</v>
      </c>
      <c r="BL88" s="254" t="s">
        <v>375</v>
      </c>
      <c r="BM88" s="259"/>
      <c r="BN88" s="254" t="s">
        <v>375</v>
      </c>
      <c r="BO88" s="254"/>
      <c r="BP88" s="254"/>
      <c r="BQ88" s="254" t="s">
        <v>375</v>
      </c>
      <c r="BR88" s="259"/>
      <c r="BT88" s="93" t="b">
        <f>BE88=AC88</f>
        <v>1</v>
      </c>
      <c r="BU88" s="93" t="b">
        <f>BF88=AD88</f>
        <v>1</v>
      </c>
      <c r="BV88" s="93" t="b">
        <f>BG88=AE88</f>
        <v>1</v>
      </c>
      <c r="BW88" s="93" t="b">
        <f>BH88=AF88</f>
        <v>1</v>
      </c>
      <c r="BX88" s="93" t="b">
        <f>BI88=AG88</f>
        <v>1</v>
      </c>
      <c r="BY88" s="93" t="b">
        <f>BJ88=AH88</f>
        <v>1</v>
      </c>
      <c r="BZ88" s="93" t="b">
        <f>BK88=AI88</f>
        <v>1</v>
      </c>
      <c r="CA88" s="93" t="b">
        <f>BL88=AJ88</f>
        <v>1</v>
      </c>
      <c r="CB88" s="93" t="b">
        <f>BM88=AK88</f>
        <v>1</v>
      </c>
      <c r="CC88" s="93" t="b">
        <f>BN88=AL88</f>
        <v>1</v>
      </c>
      <c r="CD88" s="93" t="b">
        <f>BO88=AM88</f>
        <v>1</v>
      </c>
      <c r="CE88" s="93" t="b">
        <f>BP88=AN88</f>
        <v>1</v>
      </c>
      <c r="CF88" s="93" t="b">
        <f>BQ88=AO88</f>
        <v>1</v>
      </c>
      <c r="CG88" s="93" t="b">
        <f>BR88=AP88</f>
        <v>1</v>
      </c>
    </row>
    <row r="89" spans="1:85">
      <c r="A89" t="s">
        <v>184</v>
      </c>
      <c r="B89">
        <v>2033</v>
      </c>
      <c r="C89" t="s">
        <v>374</v>
      </c>
      <c r="D89" t="s">
        <v>374</v>
      </c>
      <c r="E89" t="s">
        <v>375</v>
      </c>
      <c r="G89" t="s">
        <v>374</v>
      </c>
      <c r="H89" t="s">
        <v>108</v>
      </c>
      <c r="I89">
        <v>0.55</v>
      </c>
      <c r="J89" t="s">
        <v>374</v>
      </c>
      <c r="K89">
        <v>0.43</v>
      </c>
      <c r="L89">
        <v>317</v>
      </c>
      <c r="M89" t="str">
        <f>VLOOKUP(N89,Y$2:Z$128,2,FALSE)</f>
        <v>Pendragon Community Primary School</v>
      </c>
      <c r="N89">
        <v>2033</v>
      </c>
      <c r="O89" t="str">
        <f>IF(D89="Yes","Day 11","")</f>
        <v>Day 11</v>
      </c>
      <c r="P89" t="str">
        <f>IF(E89="Yes","Day 11","")</f>
        <v/>
      </c>
      <c r="Q89" t="str">
        <f>IF(G89="Yes",H89,"")</f>
        <v>Day 11</v>
      </c>
      <c r="R89" t="str">
        <f>IF(J89="Yes","Day 11","")</f>
        <v>Day 11</v>
      </c>
      <c r="Y89">
        <v>2333</v>
      </c>
      <c r="Z89" t="s">
        <v>188</v>
      </c>
      <c r="AC89" t="s">
        <v>184</v>
      </c>
      <c r="AD89">
        <v>2033</v>
      </c>
      <c r="AE89" t="s">
        <v>374</v>
      </c>
      <c r="AF89" t="s">
        <v>1020</v>
      </c>
      <c r="AG89" t="s">
        <v>374</v>
      </c>
      <c r="AH89" t="s">
        <v>374</v>
      </c>
      <c r="AI89">
        <v>317</v>
      </c>
      <c r="AJ89" t="s">
        <v>375</v>
      </c>
      <c r="AK89" s="256"/>
      <c r="AL89" t="s">
        <v>374</v>
      </c>
      <c r="AM89" t="s">
        <v>108</v>
      </c>
      <c r="AN89">
        <v>0.55</v>
      </c>
      <c r="AO89" t="s">
        <v>374</v>
      </c>
      <c r="AP89">
        <v>0.43</v>
      </c>
      <c r="AQ89" s="93" t="b">
        <f>AC89=A89</f>
        <v>1</v>
      </c>
      <c r="AR89" s="93" t="b">
        <f>AD89=B89</f>
        <v>1</v>
      </c>
      <c r="AS89" s="93" t="b">
        <f>AE89=C89</f>
        <v>1</v>
      </c>
      <c r="AT89" s="93" t="b">
        <f>AH89=D89</f>
        <v>1</v>
      </c>
      <c r="AU89" s="93" t="b">
        <f>AI89=L89</f>
        <v>1</v>
      </c>
      <c r="AV89" s="93" t="b">
        <f>AJ89=E89</f>
        <v>1</v>
      </c>
      <c r="AW89" s="93" t="b">
        <f>AK89=F89</f>
        <v>1</v>
      </c>
      <c r="AX89" s="93" t="b">
        <f>AL89=G89</f>
        <v>1</v>
      </c>
      <c r="AY89" s="93" t="b">
        <f>AM89=H89</f>
        <v>1</v>
      </c>
      <c r="AZ89" s="93" t="b">
        <f>I89=AN89</f>
        <v>1</v>
      </c>
      <c r="BA89" s="93" t="b">
        <f>AO89=J89</f>
        <v>1</v>
      </c>
      <c r="BB89" s="93" t="b">
        <f>AP89=K89</f>
        <v>1</v>
      </c>
      <c r="BE89" s="255" t="s">
        <v>184</v>
      </c>
      <c r="BF89" s="255">
        <v>2033</v>
      </c>
      <c r="BG89" s="255" t="s">
        <v>374</v>
      </c>
      <c r="BH89" s="255" t="s">
        <v>1020</v>
      </c>
      <c r="BI89" s="255" t="s">
        <v>374</v>
      </c>
      <c r="BJ89" s="255" t="s">
        <v>374</v>
      </c>
      <c r="BK89" s="255">
        <v>317</v>
      </c>
      <c r="BL89" s="255" t="s">
        <v>375</v>
      </c>
      <c r="BM89" s="258"/>
      <c r="BN89" s="255" t="s">
        <v>374</v>
      </c>
      <c r="BO89" s="255" t="s">
        <v>108</v>
      </c>
      <c r="BP89" s="255">
        <v>0.55</v>
      </c>
      <c r="BQ89" s="255" t="s">
        <v>374</v>
      </c>
      <c r="BR89" s="258">
        <v>0.43</v>
      </c>
      <c r="BT89" s="93" t="b">
        <f>BE89=AC89</f>
        <v>1</v>
      </c>
      <c r="BU89" s="93" t="b">
        <f>BF89=AD89</f>
        <v>1</v>
      </c>
      <c r="BV89" s="93" t="b">
        <f>BG89=AE89</f>
        <v>1</v>
      </c>
      <c r="BW89" s="93" t="b">
        <f>BH89=AF89</f>
        <v>1</v>
      </c>
      <c r="BX89" s="93" t="b">
        <f>BI89=AG89</f>
        <v>1</v>
      </c>
      <c r="BY89" s="93" t="b">
        <f>BJ89=AH89</f>
        <v>1</v>
      </c>
      <c r="BZ89" s="93" t="b">
        <f>BK89=AI89</f>
        <v>1</v>
      </c>
      <c r="CA89" s="93" t="b">
        <f>BL89=AJ89</f>
        <v>1</v>
      </c>
      <c r="CB89" s="93" t="b">
        <f>BM89=AK89</f>
        <v>1</v>
      </c>
      <c r="CC89" s="93" t="b">
        <f>BN89=AL89</f>
        <v>1</v>
      </c>
      <c r="CD89" s="93" t="b">
        <f>BO89=AM89</f>
        <v>1</v>
      </c>
      <c r="CE89" s="93" t="b">
        <f>BP89=AN89</f>
        <v>1</v>
      </c>
      <c r="CF89" s="93" t="b">
        <f>BQ89=AO89</f>
        <v>1</v>
      </c>
      <c r="CG89" s="93" t="b">
        <f>BR89=AP89</f>
        <v>1</v>
      </c>
    </row>
    <row r="90" spans="1:85">
      <c r="A90" t="s">
        <v>985</v>
      </c>
      <c r="B90">
        <v>3032</v>
      </c>
      <c r="C90" t="s">
        <v>374</v>
      </c>
      <c r="D90" t="s">
        <v>374</v>
      </c>
      <c r="E90" t="s">
        <v>375</v>
      </c>
      <c r="G90" t="s">
        <v>374</v>
      </c>
      <c r="H90" t="s">
        <v>111</v>
      </c>
      <c r="I90">
        <v>1</v>
      </c>
      <c r="J90" t="s">
        <v>374</v>
      </c>
      <c r="K90">
        <v>1.25</v>
      </c>
      <c r="L90">
        <v>184</v>
      </c>
      <c r="M90" t="str">
        <f>VLOOKUP(N90,Y$2:Z$128,2,FALSE)</f>
        <v>William Westley Church of England VC Primary School</v>
      </c>
      <c r="N90">
        <v>3032</v>
      </c>
      <c r="O90" t="str">
        <f>IF(D90="Yes","Day 11","")</f>
        <v>Day 11</v>
      </c>
      <c r="P90" t="str">
        <f>IF(E90="Yes","Day 11","")</f>
        <v/>
      </c>
      <c r="Q90" t="str">
        <f>IF(G90="Yes",H90,"")</f>
        <v>Day 1</v>
      </c>
      <c r="R90" t="str">
        <f>IF(J90="Yes","Day 11","")</f>
        <v>Day 11</v>
      </c>
      <c r="Y90">
        <v>3946</v>
      </c>
      <c r="Z90" t="s">
        <v>620</v>
      </c>
      <c r="AC90" t="s">
        <v>985</v>
      </c>
      <c r="AD90">
        <v>3032</v>
      </c>
      <c r="AE90" t="s">
        <v>374</v>
      </c>
      <c r="AF90" t="s">
        <v>1021</v>
      </c>
      <c r="AG90" t="s">
        <v>374</v>
      </c>
      <c r="AH90" t="s">
        <v>374</v>
      </c>
      <c r="AI90">
        <v>184</v>
      </c>
      <c r="AJ90" t="s">
        <v>375</v>
      </c>
      <c r="AK90" s="256"/>
      <c r="AL90" t="s">
        <v>374</v>
      </c>
      <c r="AM90" t="s">
        <v>111</v>
      </c>
      <c r="AN90">
        <v>1</v>
      </c>
      <c r="AO90" t="s">
        <v>374</v>
      </c>
      <c r="AP90">
        <v>1.25</v>
      </c>
      <c r="AQ90" s="93" t="b">
        <f>AC90=A90</f>
        <v>1</v>
      </c>
      <c r="AR90" s="93" t="b">
        <f>AD90=B90</f>
        <v>1</v>
      </c>
      <c r="AS90" s="93" t="b">
        <f>AE90=C90</f>
        <v>1</v>
      </c>
      <c r="AT90" s="93" t="b">
        <f>AH90=D90</f>
        <v>1</v>
      </c>
      <c r="AU90" s="93" t="b">
        <f>AI90=L90</f>
        <v>1</v>
      </c>
      <c r="AV90" s="93" t="b">
        <f>AJ90=E90</f>
        <v>1</v>
      </c>
      <c r="AW90" s="93" t="b">
        <f>AK90=F90</f>
        <v>1</v>
      </c>
      <c r="AX90" s="93" t="b">
        <f>AL90=G90</f>
        <v>1</v>
      </c>
      <c r="AY90" s="93" t="b">
        <f>AM90=H90</f>
        <v>1</v>
      </c>
      <c r="AZ90" s="93" t="b">
        <f>I90=AN90</f>
        <v>1</v>
      </c>
      <c r="BA90" s="93" t="b">
        <f>AO90=J90</f>
        <v>1</v>
      </c>
      <c r="BB90" s="93" t="b">
        <f>AP90=K90</f>
        <v>1</v>
      </c>
      <c r="BE90" s="254" t="s">
        <v>985</v>
      </c>
      <c r="BF90" s="254">
        <v>3032</v>
      </c>
      <c r="BG90" s="254" t="s">
        <v>374</v>
      </c>
      <c r="BH90" s="254" t="s">
        <v>1021</v>
      </c>
      <c r="BI90" s="254" t="s">
        <v>374</v>
      </c>
      <c r="BJ90" s="254" t="s">
        <v>374</v>
      </c>
      <c r="BK90" s="254">
        <v>184</v>
      </c>
      <c r="BL90" s="254" t="s">
        <v>375</v>
      </c>
      <c r="BM90" s="259"/>
      <c r="BN90" s="254" t="s">
        <v>374</v>
      </c>
      <c r="BO90" s="254" t="s">
        <v>111</v>
      </c>
      <c r="BP90" s="254">
        <v>1</v>
      </c>
      <c r="BQ90" s="254" t="s">
        <v>374</v>
      </c>
      <c r="BR90" s="259">
        <v>1.25</v>
      </c>
      <c r="BT90" s="93" t="b">
        <f>BE90=AC90</f>
        <v>1</v>
      </c>
      <c r="BU90" s="93" t="b">
        <f>BF90=AD90</f>
        <v>1</v>
      </c>
      <c r="BV90" s="93" t="b">
        <f>BG90=AE90</f>
        <v>1</v>
      </c>
      <c r="BW90" s="93" t="b">
        <f>BH90=AF90</f>
        <v>1</v>
      </c>
      <c r="BX90" s="93" t="b">
        <f>BI90=AG90</f>
        <v>1</v>
      </c>
      <c r="BY90" s="93" t="b">
        <f>BJ90=AH90</f>
        <v>1</v>
      </c>
      <c r="BZ90" s="93" t="b">
        <f>BK90=AI90</f>
        <v>1</v>
      </c>
      <c r="CA90" s="93" t="b">
        <f>BL90=AJ90</f>
        <v>1</v>
      </c>
      <c r="CB90" s="93" t="b">
        <f>BM90=AK90</f>
        <v>1</v>
      </c>
      <c r="CC90" s="93" t="b">
        <f>BN90=AL90</f>
        <v>1</v>
      </c>
      <c r="CD90" s="93" t="b">
        <f>BO90=AM90</f>
        <v>1</v>
      </c>
      <c r="CE90" s="93" t="b">
        <f>BP90=AN90</f>
        <v>1</v>
      </c>
      <c r="CF90" s="93" t="b">
        <f>BQ90=AO90</f>
        <v>1</v>
      </c>
      <c r="CG90" s="93" t="b">
        <f>BR90=AP90</f>
        <v>1</v>
      </c>
    </row>
    <row r="91" spans="1:85">
      <c r="A91" t="s">
        <v>571</v>
      </c>
      <c r="B91">
        <v>3052</v>
      </c>
      <c r="C91" t="s">
        <v>374</v>
      </c>
      <c r="D91" t="s">
        <v>374</v>
      </c>
      <c r="E91" t="s">
        <v>375</v>
      </c>
      <c r="F91" s="99"/>
      <c r="G91" t="s">
        <v>374</v>
      </c>
      <c r="H91" t="s">
        <v>111</v>
      </c>
      <c r="I91">
        <v>1</v>
      </c>
      <c r="J91" t="s">
        <v>375</v>
      </c>
      <c r="K91" s="99"/>
      <c r="L91">
        <v>265</v>
      </c>
      <c r="M91" t="str">
        <f>VLOOKUP(N91,Y$2:Z$128,2,FALSE)</f>
        <v>Sutton CofE VC Primary School</v>
      </c>
      <c r="N91">
        <v>3052</v>
      </c>
      <c r="O91" t="str">
        <f>IF(D91="Yes","Day 11","")</f>
        <v>Day 11</v>
      </c>
      <c r="P91" t="str">
        <f>IF(E91="Yes","Day 11","")</f>
        <v/>
      </c>
      <c r="Q91" t="str">
        <f>IF(G91="Yes",H91,"")</f>
        <v>Day 1</v>
      </c>
      <c r="R91" t="str">
        <f>IF(J91="Yes","Day 11","")</f>
        <v/>
      </c>
      <c r="Y91">
        <v>2453</v>
      </c>
      <c r="Z91" t="s">
        <v>191</v>
      </c>
      <c r="AC91" t="s">
        <v>571</v>
      </c>
      <c r="AD91">
        <v>3052</v>
      </c>
      <c r="AE91" t="s">
        <v>374</v>
      </c>
      <c r="AF91" t="s">
        <v>802</v>
      </c>
      <c r="AG91" t="s">
        <v>374</v>
      </c>
      <c r="AH91" t="s">
        <v>374</v>
      </c>
      <c r="AI91">
        <v>265</v>
      </c>
      <c r="AJ91" t="s">
        <v>375</v>
      </c>
      <c r="AK91" s="256"/>
      <c r="AL91" t="s">
        <v>374</v>
      </c>
      <c r="AM91" t="s">
        <v>111</v>
      </c>
      <c r="AN91">
        <v>1</v>
      </c>
      <c r="AO91" t="s">
        <v>375</v>
      </c>
      <c r="AQ91" s="93" t="b">
        <f>AC91=A91</f>
        <v>1</v>
      </c>
      <c r="AR91" s="93" t="b">
        <f>AD91=B91</f>
        <v>1</v>
      </c>
      <c r="AS91" s="93" t="b">
        <f>AE91=C91</f>
        <v>1</v>
      </c>
      <c r="AT91" s="93" t="b">
        <f>AH91=D91</f>
        <v>1</v>
      </c>
      <c r="AU91" s="93" t="b">
        <f>AI91=L91</f>
        <v>1</v>
      </c>
      <c r="AV91" s="93" t="b">
        <f>AJ91=E91</f>
        <v>1</v>
      </c>
      <c r="AW91" s="93" t="b">
        <f>AK91=F91</f>
        <v>1</v>
      </c>
      <c r="AX91" s="93" t="b">
        <f>AL91=G91</f>
        <v>1</v>
      </c>
      <c r="AY91" s="93" t="b">
        <f>AM91=H91</f>
        <v>1</v>
      </c>
      <c r="AZ91" s="93" t="b">
        <f>I91=AN91</f>
        <v>1</v>
      </c>
      <c r="BA91" s="93" t="b">
        <f>AO91=J91</f>
        <v>1</v>
      </c>
      <c r="BB91" s="93" t="b">
        <f>AP91=K91</f>
        <v>1</v>
      </c>
      <c r="BE91" s="255" t="s">
        <v>571</v>
      </c>
      <c r="BF91" s="255">
        <v>3052</v>
      </c>
      <c r="BG91" s="255" t="s">
        <v>374</v>
      </c>
      <c r="BH91" s="255" t="s">
        <v>802</v>
      </c>
      <c r="BI91" s="255" t="s">
        <v>374</v>
      </c>
      <c r="BJ91" s="255" t="s">
        <v>374</v>
      </c>
      <c r="BK91" s="255">
        <v>265</v>
      </c>
      <c r="BL91" s="255" t="s">
        <v>375</v>
      </c>
      <c r="BM91" s="258"/>
      <c r="BN91" s="255" t="s">
        <v>374</v>
      </c>
      <c r="BO91" s="255" t="s">
        <v>111</v>
      </c>
      <c r="BP91" s="255">
        <v>1</v>
      </c>
      <c r="BQ91" s="255" t="s">
        <v>375</v>
      </c>
      <c r="BR91" s="258"/>
      <c r="BT91" s="93" t="b">
        <f>BE91=AC91</f>
        <v>1</v>
      </c>
      <c r="BU91" s="93" t="b">
        <f>BF91=AD91</f>
        <v>1</v>
      </c>
      <c r="BV91" s="93" t="b">
        <f>BG91=AE91</f>
        <v>1</v>
      </c>
      <c r="BW91" s="93" t="b">
        <f>BH91=AF91</f>
        <v>1</v>
      </c>
      <c r="BX91" s="93" t="b">
        <f>BI91=AG91</f>
        <v>1</v>
      </c>
      <c r="BY91" s="93" t="b">
        <f>BJ91=AH91</f>
        <v>1</v>
      </c>
      <c r="BZ91" s="93" t="b">
        <f>BK91=AI91</f>
        <v>1</v>
      </c>
      <c r="CA91" s="93" t="b">
        <f>BL91=AJ91</f>
        <v>1</v>
      </c>
      <c r="CB91" s="93" t="b">
        <f>BM91=AK91</f>
        <v>1</v>
      </c>
      <c r="CC91" s="93" t="b">
        <f>BN91=AL91</f>
        <v>1</v>
      </c>
      <c r="CD91" s="93" t="b">
        <f>BO91=AM91</f>
        <v>1</v>
      </c>
      <c r="CE91" s="93" t="b">
        <f>BP91=AN91</f>
        <v>1</v>
      </c>
      <c r="CF91" s="93" t="b">
        <f>BQ91=AO91</f>
        <v>1</v>
      </c>
      <c r="CG91" s="93" t="b">
        <f>BR91=AP91</f>
        <v>1</v>
      </c>
    </row>
    <row r="92" spans="1:85">
      <c r="A92" t="s">
        <v>986</v>
      </c>
      <c r="B92">
        <v>3001</v>
      </c>
      <c r="C92" t="s">
        <v>374</v>
      </c>
      <c r="D92" t="s">
        <v>374</v>
      </c>
      <c r="E92" t="s">
        <v>375</v>
      </c>
      <c r="G92" t="s">
        <v>375</v>
      </c>
      <c r="J92" t="s">
        <v>375</v>
      </c>
      <c r="L92">
        <v>161</v>
      </c>
      <c r="M92" t="str">
        <f>VLOOKUP(N92,Y$2:Z$128,2,FALSE)</f>
        <v>Barrington CofE VC Primary School</v>
      </c>
      <c r="N92">
        <v>3001</v>
      </c>
      <c r="O92" t="str">
        <f>IF(D92="Yes","Day 11","")</f>
        <v>Day 11</v>
      </c>
      <c r="P92" t="str">
        <f>IF(E92="Yes","Day 11","")</f>
        <v/>
      </c>
      <c r="Q92" t="str">
        <f>IF(G92="Yes",H92,"")</f>
        <v/>
      </c>
      <c r="R92" t="str">
        <f>IF(J92="Yes","Day 11","")</f>
        <v/>
      </c>
      <c r="Y92">
        <v>2070</v>
      </c>
      <c r="Z92" t="s">
        <v>192</v>
      </c>
      <c r="AC92" t="s">
        <v>986</v>
      </c>
      <c r="AD92">
        <v>3001</v>
      </c>
      <c r="AE92" t="s">
        <v>374</v>
      </c>
      <c r="AF92" t="s">
        <v>821</v>
      </c>
      <c r="AG92" t="s">
        <v>374</v>
      </c>
      <c r="AH92" t="s">
        <v>374</v>
      </c>
      <c r="AI92">
        <v>161</v>
      </c>
      <c r="AJ92" t="s">
        <v>375</v>
      </c>
      <c r="AK92" s="256"/>
      <c r="AL92" t="s">
        <v>375</v>
      </c>
      <c r="AO92" t="s">
        <v>375</v>
      </c>
      <c r="AQ92" s="93" t="b">
        <f>AC92=A92</f>
        <v>1</v>
      </c>
      <c r="AR92" s="93" t="b">
        <f>AD92=B92</f>
        <v>1</v>
      </c>
      <c r="AS92" s="93" t="b">
        <f>AE92=C92</f>
        <v>1</v>
      </c>
      <c r="AT92" s="93" t="b">
        <f>AH92=D92</f>
        <v>1</v>
      </c>
      <c r="AU92" s="93" t="b">
        <f>AI92=L92</f>
        <v>1</v>
      </c>
      <c r="AV92" s="93" t="b">
        <f>AJ92=E92</f>
        <v>1</v>
      </c>
      <c r="AW92" s="93" t="b">
        <f>AK92=F92</f>
        <v>1</v>
      </c>
      <c r="AX92" s="93" t="b">
        <f>AL92=G92</f>
        <v>1</v>
      </c>
      <c r="AY92" s="93" t="b">
        <f>AM92=H92</f>
        <v>1</v>
      </c>
      <c r="AZ92" s="93" t="b">
        <f>I92=AN92</f>
        <v>1</v>
      </c>
      <c r="BA92" s="93" t="b">
        <f>AO92=J92</f>
        <v>1</v>
      </c>
      <c r="BB92" s="93" t="b">
        <f>AP92=K92</f>
        <v>1</v>
      </c>
      <c r="BE92" s="254" t="s">
        <v>986</v>
      </c>
      <c r="BF92" s="254">
        <v>3001</v>
      </c>
      <c r="BG92" s="254" t="s">
        <v>374</v>
      </c>
      <c r="BH92" s="254" t="s">
        <v>821</v>
      </c>
      <c r="BI92" s="254" t="s">
        <v>374</v>
      </c>
      <c r="BJ92" s="254" t="s">
        <v>374</v>
      </c>
      <c r="BK92" s="254">
        <v>161</v>
      </c>
      <c r="BL92" s="254" t="s">
        <v>375</v>
      </c>
      <c r="BM92" s="259"/>
      <c r="BN92" s="254" t="s">
        <v>375</v>
      </c>
      <c r="BO92" s="254"/>
      <c r="BP92" s="254"/>
      <c r="BQ92" s="254" t="s">
        <v>375</v>
      </c>
      <c r="BR92" s="259"/>
      <c r="BT92" s="93" t="b">
        <f>BE92=AC92</f>
        <v>1</v>
      </c>
      <c r="BU92" s="93" t="b">
        <f>BF92=AD92</f>
        <v>1</v>
      </c>
      <c r="BV92" s="93" t="b">
        <f>BG92=AE92</f>
        <v>1</v>
      </c>
      <c r="BW92" s="93" t="b">
        <f>BH92=AF92</f>
        <v>1</v>
      </c>
      <c r="BX92" s="93" t="b">
        <f>BI92=AG92</f>
        <v>1</v>
      </c>
      <c r="BY92" s="93" t="b">
        <f>BJ92=AH92</f>
        <v>1</v>
      </c>
      <c r="BZ92" s="93" t="b">
        <f>BK92=AI92</f>
        <v>1</v>
      </c>
      <c r="CA92" s="93" t="b">
        <f>BL92=AJ92</f>
        <v>1</v>
      </c>
      <c r="CB92" s="93" t="b">
        <f>BM92=AK92</f>
        <v>1</v>
      </c>
      <c r="CC92" s="93" t="b">
        <f>BN92=AL92</f>
        <v>1</v>
      </c>
      <c r="CD92" s="93" t="b">
        <f>BO92=AM92</f>
        <v>1</v>
      </c>
      <c r="CE92" s="93" t="b">
        <f>BP92=AN92</f>
        <v>1</v>
      </c>
      <c r="CF92" s="93" t="b">
        <f>BQ92=AO92</f>
        <v>1</v>
      </c>
      <c r="CG92" s="93" t="b">
        <f>BR92=AP92</f>
        <v>1</v>
      </c>
    </row>
    <row r="93" spans="1:85">
      <c r="A93" t="s">
        <v>987</v>
      </c>
      <c r="B93">
        <v>3310</v>
      </c>
      <c r="C93" t="s">
        <v>374</v>
      </c>
      <c r="D93" t="s">
        <v>374</v>
      </c>
      <c r="E93" t="s">
        <v>375</v>
      </c>
      <c r="G93" t="s">
        <v>375</v>
      </c>
      <c r="J93" t="s">
        <v>375</v>
      </c>
      <c r="L93">
        <v>206</v>
      </c>
      <c r="M93" t="str">
        <f>VLOOKUP(N93,Y$2:Z$128,2,FALSE)</f>
        <v>Great and Little Shelford CofE (Aided) Primary School</v>
      </c>
      <c r="N93">
        <v>3310</v>
      </c>
      <c r="O93" t="str">
        <f>IF(D93="Yes","Day 11","")</f>
        <v>Day 11</v>
      </c>
      <c r="P93" t="str">
        <f>IF(E93="Yes","Day 11","")</f>
        <v/>
      </c>
      <c r="Q93" t="str">
        <f>IF(G93="Yes",H93,"")</f>
        <v/>
      </c>
      <c r="R93" t="str">
        <f>IF(J93="Yes","Day 11","")</f>
        <v/>
      </c>
      <c r="Y93">
        <v>7023</v>
      </c>
      <c r="Z93" t="s">
        <v>626</v>
      </c>
      <c r="AC93" t="s">
        <v>987</v>
      </c>
      <c r="AD93">
        <v>3310</v>
      </c>
      <c r="AE93" t="s">
        <v>374</v>
      </c>
      <c r="AF93" t="s">
        <v>722</v>
      </c>
      <c r="AG93" t="s">
        <v>374</v>
      </c>
      <c r="AH93" t="s">
        <v>374</v>
      </c>
      <c r="AI93">
        <v>206</v>
      </c>
      <c r="AJ93" t="s">
        <v>375</v>
      </c>
      <c r="AK93" s="256"/>
      <c r="AL93" t="s">
        <v>375</v>
      </c>
      <c r="AO93" t="s">
        <v>375</v>
      </c>
      <c r="AQ93" s="93" t="b">
        <f>AC93=A93</f>
        <v>1</v>
      </c>
      <c r="AR93" s="93" t="b">
        <f>AD93=B93</f>
        <v>1</v>
      </c>
      <c r="AS93" s="93" t="b">
        <f>AE93=C93</f>
        <v>1</v>
      </c>
      <c r="AT93" s="93" t="b">
        <f>AH93=D93</f>
        <v>1</v>
      </c>
      <c r="AU93" s="93" t="b">
        <f>AI93=L93</f>
        <v>1</v>
      </c>
      <c r="AV93" s="93" t="b">
        <f>AJ93=E93</f>
        <v>1</v>
      </c>
      <c r="AW93" s="93" t="b">
        <f>AK93=F93</f>
        <v>1</v>
      </c>
      <c r="AX93" s="93" t="b">
        <f>AL93=G93</f>
        <v>1</v>
      </c>
      <c r="AY93" s="93" t="b">
        <f>AM93=H93</f>
        <v>1</v>
      </c>
      <c r="AZ93" s="93" t="b">
        <f>I93=AN93</f>
        <v>1</v>
      </c>
      <c r="BA93" s="93" t="b">
        <f>AO93=J93</f>
        <v>1</v>
      </c>
      <c r="BB93" s="93" t="b">
        <f>AP93=K93</f>
        <v>1</v>
      </c>
      <c r="BE93" s="255" t="s">
        <v>987</v>
      </c>
      <c r="BF93" s="255">
        <v>3310</v>
      </c>
      <c r="BG93" s="255" t="s">
        <v>374</v>
      </c>
      <c r="BH93" s="255" t="s">
        <v>722</v>
      </c>
      <c r="BI93" s="255" t="s">
        <v>374</v>
      </c>
      <c r="BJ93" s="255" t="s">
        <v>374</v>
      </c>
      <c r="BK93" s="255">
        <v>206</v>
      </c>
      <c r="BL93" s="255" t="s">
        <v>375</v>
      </c>
      <c r="BM93" s="258"/>
      <c r="BN93" s="255" t="s">
        <v>375</v>
      </c>
      <c r="BO93" s="255"/>
      <c r="BP93" s="255"/>
      <c r="BQ93" s="255" t="s">
        <v>375</v>
      </c>
      <c r="BR93" s="258"/>
      <c r="BT93" s="93" t="b">
        <f>BE93=AC93</f>
        <v>1</v>
      </c>
      <c r="BU93" s="93" t="b">
        <f>BF93=AD93</f>
        <v>1</v>
      </c>
      <c r="BV93" s="93" t="b">
        <f>BG93=AE93</f>
        <v>1</v>
      </c>
      <c r="BW93" s="93" t="b">
        <f>BH93=AF93</f>
        <v>1</v>
      </c>
      <c r="BX93" s="93" t="b">
        <f>BI93=AG93</f>
        <v>1</v>
      </c>
      <c r="BY93" s="93" t="b">
        <f>BJ93=AH93</f>
        <v>1</v>
      </c>
      <c r="BZ93" s="93" t="b">
        <f>BK93=AI93</f>
        <v>1</v>
      </c>
      <c r="CA93" s="93" t="b">
        <f>BL93=AJ93</f>
        <v>1</v>
      </c>
      <c r="CB93" s="93" t="b">
        <f>BM93=AK93</f>
        <v>1</v>
      </c>
      <c r="CC93" s="93" t="b">
        <f>BN93=AL93</f>
        <v>1</v>
      </c>
      <c r="CD93" s="93" t="b">
        <f>BO93=AM93</f>
        <v>1</v>
      </c>
      <c r="CE93" s="93" t="b">
        <f>BP93=AN93</f>
        <v>1</v>
      </c>
      <c r="CF93" s="93" t="b">
        <f>BQ93=AO93</f>
        <v>1</v>
      </c>
      <c r="CG93" s="93" t="b">
        <f>BR93=AP93</f>
        <v>1</v>
      </c>
    </row>
    <row r="94" spans="1:85">
      <c r="A94" t="s">
        <v>988</v>
      </c>
      <c r="B94">
        <v>3011</v>
      </c>
      <c r="C94" t="s">
        <v>374</v>
      </c>
      <c r="D94" t="s">
        <v>374</v>
      </c>
      <c r="E94" t="s">
        <v>374</v>
      </c>
      <c r="F94">
        <v>6.19</v>
      </c>
      <c r="G94" t="s">
        <v>375</v>
      </c>
      <c r="J94" t="s">
        <v>374</v>
      </c>
      <c r="K94">
        <v>1.09</v>
      </c>
      <c r="L94">
        <v>107</v>
      </c>
      <c r="M94" t="str">
        <f>VLOOKUP(N94,Y$2:Z$128,2,FALSE)</f>
        <v>Coton Church of England (Voluntary Controlled) Primary School</v>
      </c>
      <c r="N94">
        <v>3011</v>
      </c>
      <c r="O94" t="str">
        <f>IF(D94="Yes","Day 11","")</f>
        <v>Day 11</v>
      </c>
      <c r="P94" t="str">
        <f>IF(E94="Yes","Day 11","")</f>
        <v>Day 11</v>
      </c>
      <c r="Q94" t="str">
        <f>IF(G94="Yes",H94,"")</f>
        <v/>
      </c>
      <c r="R94" t="str">
        <f>IF(J94="Yes","Day 11","")</f>
        <v>Day 11</v>
      </c>
      <c r="Y94">
        <v>2255</v>
      </c>
      <c r="Z94" t="s">
        <v>630</v>
      </c>
      <c r="AC94" t="s">
        <v>988</v>
      </c>
      <c r="AD94">
        <v>3011</v>
      </c>
      <c r="AE94" t="s">
        <v>374</v>
      </c>
      <c r="AF94" t="s">
        <v>827</v>
      </c>
      <c r="AG94" t="s">
        <v>374</v>
      </c>
      <c r="AH94" t="s">
        <v>374</v>
      </c>
      <c r="AI94">
        <v>107</v>
      </c>
      <c r="AJ94" t="s">
        <v>374</v>
      </c>
      <c r="AK94">
        <v>6.19</v>
      </c>
      <c r="AL94" t="s">
        <v>375</v>
      </c>
      <c r="AO94" t="s">
        <v>374</v>
      </c>
      <c r="AP94">
        <v>1.09</v>
      </c>
      <c r="AQ94" s="93" t="b">
        <f>AC94=A94</f>
        <v>1</v>
      </c>
      <c r="AR94" s="93" t="b">
        <f>AD94=B94</f>
        <v>1</v>
      </c>
      <c r="AS94" s="93" t="b">
        <f>AE94=C94</f>
        <v>1</v>
      </c>
      <c r="AT94" s="93" t="b">
        <f>AH94=D94</f>
        <v>1</v>
      </c>
      <c r="AU94" s="93" t="b">
        <f>AI94=L94</f>
        <v>1</v>
      </c>
      <c r="AV94" s="93" t="b">
        <f>AJ94=E94</f>
        <v>1</v>
      </c>
      <c r="AW94" s="93" t="b">
        <f>AK94=F94</f>
        <v>1</v>
      </c>
      <c r="AX94" s="93" t="b">
        <f>AL94=G94</f>
        <v>1</v>
      </c>
      <c r="AY94" s="93" t="b">
        <f>AM94=H94</f>
        <v>1</v>
      </c>
      <c r="AZ94" s="93" t="b">
        <f>I94=AN94</f>
        <v>1</v>
      </c>
      <c r="BA94" s="93" t="b">
        <f>AO94=J94</f>
        <v>1</v>
      </c>
      <c r="BB94" s="93" t="b">
        <f>AP94=K94</f>
        <v>1</v>
      </c>
      <c r="BE94" s="254" t="s">
        <v>988</v>
      </c>
      <c r="BF94" s="254">
        <v>3011</v>
      </c>
      <c r="BG94" s="254" t="s">
        <v>374</v>
      </c>
      <c r="BH94" s="254" t="s">
        <v>827</v>
      </c>
      <c r="BI94" s="254" t="s">
        <v>374</v>
      </c>
      <c r="BJ94" s="254" t="s">
        <v>374</v>
      </c>
      <c r="BK94" s="254">
        <v>107</v>
      </c>
      <c r="BL94" s="254" t="s">
        <v>374</v>
      </c>
      <c r="BM94" s="259">
        <v>6.19</v>
      </c>
      <c r="BN94" s="254" t="s">
        <v>375</v>
      </c>
      <c r="BO94" s="254"/>
      <c r="BP94" s="254"/>
      <c r="BQ94" s="254" t="s">
        <v>374</v>
      </c>
      <c r="BR94" s="259">
        <v>1.09</v>
      </c>
      <c r="BT94" s="93" t="b">
        <f>BE94=AC94</f>
        <v>1</v>
      </c>
      <c r="BU94" s="93" t="b">
        <f>BF94=AD94</f>
        <v>1</v>
      </c>
      <c r="BV94" s="93" t="b">
        <f>BG94=AE94</f>
        <v>1</v>
      </c>
      <c r="BW94" s="93" t="b">
        <f>BH94=AF94</f>
        <v>1</v>
      </c>
      <c r="BX94" s="93" t="b">
        <f>BI94=AG94</f>
        <v>1</v>
      </c>
      <c r="BY94" s="93" t="b">
        <f>BJ94=AH94</f>
        <v>1</v>
      </c>
      <c r="BZ94" s="93" t="b">
        <f>BK94=AI94</f>
        <v>1</v>
      </c>
      <c r="CA94" s="93" t="b">
        <f>BL94=AJ94</f>
        <v>1</v>
      </c>
      <c r="CB94" s="93" t="b">
        <f>BM94=AK94</f>
        <v>1</v>
      </c>
      <c r="CC94" s="93" t="b">
        <f>BN94=AL94</f>
        <v>1</v>
      </c>
      <c r="CD94" s="93" t="b">
        <f>BO94=AM94</f>
        <v>1</v>
      </c>
      <c r="CE94" s="93" t="b">
        <f>BP94=AN94</f>
        <v>1</v>
      </c>
      <c r="CF94" s="93" t="b">
        <f>BQ94=AO94</f>
        <v>1</v>
      </c>
      <c r="CG94" s="93" t="b">
        <f>BR94=AP94</f>
        <v>1</v>
      </c>
    </row>
    <row r="95" spans="1:85">
      <c r="A95" t="s">
        <v>112</v>
      </c>
      <c r="B95">
        <v>2083</v>
      </c>
      <c r="C95" t="s">
        <v>374</v>
      </c>
      <c r="D95" t="s">
        <v>374</v>
      </c>
      <c r="E95" t="s">
        <v>374</v>
      </c>
      <c r="F95">
        <v>6.87</v>
      </c>
      <c r="G95" t="s">
        <v>374</v>
      </c>
      <c r="H95" t="s">
        <v>111</v>
      </c>
      <c r="I95">
        <v>0.64</v>
      </c>
      <c r="J95" t="s">
        <v>374</v>
      </c>
      <c r="K95" s="99">
        <v>1.28</v>
      </c>
      <c r="L95">
        <v>109</v>
      </c>
      <c r="M95" t="str">
        <f>VLOOKUP(N95,Y$2:Z$128,2,FALSE)</f>
        <v>Alderman Payne Primary School</v>
      </c>
      <c r="N95">
        <v>2083</v>
      </c>
      <c r="O95" t="str">
        <f>IF(D95="Yes","Day 11","")</f>
        <v>Day 11</v>
      </c>
      <c r="P95" t="str">
        <f>IF(E95="Yes","Day 11","")</f>
        <v>Day 11</v>
      </c>
      <c r="Q95" t="str">
        <f>IF(G95="Yes",H95,"")</f>
        <v>Day 1</v>
      </c>
      <c r="R95" t="str">
        <f>IF(J95="Yes","Day 11","")</f>
        <v>Day 11</v>
      </c>
      <c r="Y95">
        <v>2115</v>
      </c>
      <c r="Z95" t="s">
        <v>633</v>
      </c>
      <c r="AC95" t="s">
        <v>112</v>
      </c>
      <c r="AD95">
        <v>2083</v>
      </c>
      <c r="AE95" t="s">
        <v>374</v>
      </c>
      <c r="AF95" t="s">
        <v>1022</v>
      </c>
      <c r="AG95" t="s">
        <v>374</v>
      </c>
      <c r="AH95" t="s">
        <v>374</v>
      </c>
      <c r="AI95">
        <v>109</v>
      </c>
      <c r="AJ95" t="s">
        <v>374</v>
      </c>
      <c r="AK95">
        <v>6.87</v>
      </c>
      <c r="AL95" t="s">
        <v>374</v>
      </c>
      <c r="AM95" t="s">
        <v>111</v>
      </c>
      <c r="AN95">
        <v>0.64</v>
      </c>
      <c r="AO95" t="s">
        <v>374</v>
      </c>
      <c r="AP95">
        <v>1.28</v>
      </c>
      <c r="AQ95" s="93" t="b">
        <f>AC95=A95</f>
        <v>1</v>
      </c>
      <c r="AR95" s="93" t="b">
        <f>AD95=B95</f>
        <v>1</v>
      </c>
      <c r="AS95" s="93" t="b">
        <f>AE95=C95</f>
        <v>1</v>
      </c>
      <c r="AT95" s="93" t="b">
        <f>AH95=D95</f>
        <v>1</v>
      </c>
      <c r="AU95" s="93" t="b">
        <f>AI95=L95</f>
        <v>1</v>
      </c>
      <c r="AV95" s="93" t="b">
        <f>AJ95=E95</f>
        <v>1</v>
      </c>
      <c r="AW95" s="93" t="b">
        <f>AK95=F95</f>
        <v>1</v>
      </c>
      <c r="AX95" s="93" t="b">
        <f>AL95=G95</f>
        <v>1</v>
      </c>
      <c r="AY95" s="93" t="b">
        <f>AM95=H95</f>
        <v>1</v>
      </c>
      <c r="AZ95" s="93" t="b">
        <f>I95=AN95</f>
        <v>1</v>
      </c>
      <c r="BA95" s="93" t="b">
        <f>AO95=J95</f>
        <v>1</v>
      </c>
      <c r="BB95" s="93" t="b">
        <f>AP95=K95</f>
        <v>1</v>
      </c>
      <c r="BE95" s="255" t="s">
        <v>112</v>
      </c>
      <c r="BF95" s="255">
        <v>2083</v>
      </c>
      <c r="BG95" s="255" t="s">
        <v>374</v>
      </c>
      <c r="BH95" s="255" t="s">
        <v>1022</v>
      </c>
      <c r="BI95" s="255" t="s">
        <v>374</v>
      </c>
      <c r="BJ95" s="255" t="s">
        <v>374</v>
      </c>
      <c r="BK95" s="255">
        <v>109</v>
      </c>
      <c r="BL95" s="255" t="s">
        <v>374</v>
      </c>
      <c r="BM95" s="258">
        <v>6.87</v>
      </c>
      <c r="BN95" s="255" t="s">
        <v>374</v>
      </c>
      <c r="BO95" s="255" t="s">
        <v>111</v>
      </c>
      <c r="BP95" s="255">
        <v>0.64</v>
      </c>
      <c r="BQ95" s="255" t="s">
        <v>374</v>
      </c>
      <c r="BR95" s="258">
        <v>1.28</v>
      </c>
      <c r="BT95" s="93" t="b">
        <f>BE95=AC95</f>
        <v>1</v>
      </c>
      <c r="BU95" s="93" t="b">
        <f>BF95=AD95</f>
        <v>1</v>
      </c>
      <c r="BV95" s="93" t="b">
        <f>BG95=AE95</f>
        <v>1</v>
      </c>
      <c r="BW95" s="93" t="b">
        <f>BH95=AF95</f>
        <v>1</v>
      </c>
      <c r="BX95" s="93" t="b">
        <f>BI95=AG95</f>
        <v>1</v>
      </c>
      <c r="BY95" s="93" t="b">
        <f>BJ95=AH95</f>
        <v>1</v>
      </c>
      <c r="BZ95" s="93" t="b">
        <f>BK95=AI95</f>
        <v>1</v>
      </c>
      <c r="CA95" s="93" t="b">
        <f>BL95=AJ95</f>
        <v>1</v>
      </c>
      <c r="CB95" s="93" t="b">
        <f>BM95=AK95</f>
        <v>1</v>
      </c>
      <c r="CC95" s="93" t="b">
        <f>BN95=AL95</f>
        <v>1</v>
      </c>
      <c r="CD95" s="93" t="b">
        <f>BO95=AM95</f>
        <v>1</v>
      </c>
      <c r="CE95" s="93" t="b">
        <f>BP95=AN95</f>
        <v>1</v>
      </c>
      <c r="CF95" s="93" t="b">
        <f>BQ95=AO95</f>
        <v>1</v>
      </c>
      <c r="CG95" s="93" t="b">
        <f>BR95=AP95</f>
        <v>1</v>
      </c>
    </row>
    <row r="96" spans="1:85">
      <c r="A96" t="s">
        <v>418</v>
      </c>
      <c r="B96">
        <v>2240</v>
      </c>
      <c r="C96" t="s">
        <v>375</v>
      </c>
      <c r="L96" s="256"/>
      <c r="M96" t="str">
        <f>VLOOKUP(N96,Y$2:Z$128,2,FALSE)</f>
        <v>Wyton on the Hill Community Primary School</v>
      </c>
      <c r="N96">
        <v>2240</v>
      </c>
      <c r="O96" t="str">
        <f>IF(D96="Yes","Day 11","")</f>
        <v/>
      </c>
      <c r="P96" t="str">
        <f>IF(E96="Yes","Day 11","")</f>
        <v/>
      </c>
      <c r="Q96" t="str">
        <f>IF(G96="Yes",H96,"")</f>
        <v/>
      </c>
      <c r="R96" t="str">
        <f>IF(J96="Yes","Day 11","")</f>
        <v/>
      </c>
      <c r="Y96">
        <v>2335</v>
      </c>
      <c r="Z96" t="s">
        <v>636</v>
      </c>
      <c r="AC96" t="s">
        <v>418</v>
      </c>
      <c r="AD96">
        <v>2240</v>
      </c>
      <c r="AE96" t="s">
        <v>375</v>
      </c>
      <c r="AK96" s="256"/>
      <c r="AQ96" s="93" t="b">
        <f>AC96=A96</f>
        <v>1</v>
      </c>
      <c r="AR96" s="93" t="b">
        <f>AD96=B96</f>
        <v>1</v>
      </c>
      <c r="AS96" s="93" t="b">
        <f>AE96=C96</f>
        <v>1</v>
      </c>
      <c r="AT96" s="93" t="b">
        <f>AH96=D96</f>
        <v>1</v>
      </c>
      <c r="AU96" s="93" t="b">
        <f>AI96=L96</f>
        <v>1</v>
      </c>
      <c r="AV96" s="93" t="b">
        <f>AJ96=E96</f>
        <v>1</v>
      </c>
      <c r="AW96" s="93" t="b">
        <f>AK96=F96</f>
        <v>1</v>
      </c>
      <c r="AX96" s="93" t="b">
        <f>AL96=G96</f>
        <v>1</v>
      </c>
      <c r="AY96" s="93" t="b">
        <f>AM96=H96</f>
        <v>1</v>
      </c>
      <c r="AZ96" s="93" t="b">
        <f>I96=AN96</f>
        <v>1</v>
      </c>
      <c r="BA96" s="93" t="b">
        <f>AO96=J96</f>
        <v>1</v>
      </c>
      <c r="BB96" s="93" t="b">
        <f>AP96=K96</f>
        <v>1</v>
      </c>
      <c r="BE96" s="254" t="s">
        <v>418</v>
      </c>
      <c r="BF96" s="254">
        <v>2240</v>
      </c>
      <c r="BG96" s="254" t="s">
        <v>375</v>
      </c>
      <c r="BH96" s="254"/>
      <c r="BI96" s="254"/>
      <c r="BJ96" s="254"/>
      <c r="BK96" s="254"/>
      <c r="BL96" s="254"/>
      <c r="BM96" s="259"/>
      <c r="BN96" s="254"/>
      <c r="BO96" s="254"/>
      <c r="BP96" s="254"/>
      <c r="BQ96" s="254"/>
      <c r="BR96" s="259"/>
      <c r="BT96" s="93" t="b">
        <f>BE96=AC96</f>
        <v>1</v>
      </c>
      <c r="BU96" s="93" t="b">
        <f>BF96=AD96</f>
        <v>1</v>
      </c>
      <c r="BV96" s="93" t="b">
        <f>BG96=AE96</f>
        <v>1</v>
      </c>
      <c r="BW96" s="93" t="b">
        <f>BH96=AF96</f>
        <v>1</v>
      </c>
      <c r="BX96" s="93" t="b">
        <f>BI96=AG96</f>
        <v>1</v>
      </c>
      <c r="BY96" s="93" t="b">
        <f>BJ96=AH96</f>
        <v>1</v>
      </c>
      <c r="BZ96" s="93" t="b">
        <f>BK96=AI96</f>
        <v>1</v>
      </c>
      <c r="CA96" s="93" t="b">
        <f>BL96=AJ96</f>
        <v>1</v>
      </c>
      <c r="CB96" s="93" t="b">
        <f>BM96=AK96</f>
        <v>1</v>
      </c>
      <c r="CC96" s="93" t="b">
        <f>BN96=AL96</f>
        <v>1</v>
      </c>
      <c r="CD96" s="93" t="b">
        <f>BO96=AM96</f>
        <v>1</v>
      </c>
      <c r="CE96" s="93" t="b">
        <f>BP96=AN96</f>
        <v>1</v>
      </c>
      <c r="CF96" s="93" t="b">
        <f>BQ96=AO96</f>
        <v>1</v>
      </c>
      <c r="CG96" s="93" t="b">
        <f>BR96=AP96</f>
        <v>1</v>
      </c>
    </row>
    <row r="97" spans="1:85">
      <c r="A97" t="s">
        <v>384</v>
      </c>
      <c r="B97">
        <v>2443</v>
      </c>
      <c r="C97" t="s">
        <v>375</v>
      </c>
      <c r="L97" s="256"/>
      <c r="M97" t="str">
        <f>VLOOKUP(N97,Y$2:Z$128,2,FALSE)</f>
        <v>Stukeley Meadows Primary School</v>
      </c>
      <c r="N97">
        <v>2443</v>
      </c>
      <c r="O97" t="str">
        <f>IF(D97="Yes","Day 11","")</f>
        <v/>
      </c>
      <c r="P97" t="str">
        <f>IF(E97="Yes","Day 11","")</f>
        <v/>
      </c>
      <c r="Q97" t="str">
        <f>IF(G97="Yes",H97,"")</f>
        <v/>
      </c>
      <c r="R97" t="str">
        <f>IF(J97="Yes","Day 11","")</f>
        <v/>
      </c>
      <c r="Y97">
        <v>2329</v>
      </c>
      <c r="Z97" t="s">
        <v>637</v>
      </c>
      <c r="AC97" t="s">
        <v>384</v>
      </c>
      <c r="AD97">
        <v>2443</v>
      </c>
      <c r="AE97" t="s">
        <v>375</v>
      </c>
      <c r="AK97" s="256"/>
      <c r="AQ97" s="93" t="b">
        <f>AC97=A97</f>
        <v>1</v>
      </c>
      <c r="AR97" s="93" t="b">
        <f>AD97=B97</f>
        <v>1</v>
      </c>
      <c r="AS97" s="93" t="b">
        <f>AE97=C97</f>
        <v>1</v>
      </c>
      <c r="AT97" s="93" t="b">
        <f>AH97=D97</f>
        <v>1</v>
      </c>
      <c r="AU97" s="93" t="b">
        <f>AI97=L97</f>
        <v>1</v>
      </c>
      <c r="AV97" s="93" t="b">
        <f>AJ97=E97</f>
        <v>1</v>
      </c>
      <c r="AW97" s="93" t="b">
        <f>AK97=F97</f>
        <v>1</v>
      </c>
      <c r="AX97" s="93" t="b">
        <f>AL97=G97</f>
        <v>1</v>
      </c>
      <c r="AY97" s="93" t="b">
        <f>AM97=H97</f>
        <v>1</v>
      </c>
      <c r="AZ97" s="93" t="b">
        <f>I97=AN97</f>
        <v>1</v>
      </c>
      <c r="BA97" s="93" t="b">
        <f>AO97=J97</f>
        <v>1</v>
      </c>
      <c r="BB97" s="93" t="b">
        <f>AP97=K97</f>
        <v>1</v>
      </c>
      <c r="BE97" s="255" t="s">
        <v>384</v>
      </c>
      <c r="BF97" s="255">
        <v>2443</v>
      </c>
      <c r="BG97" s="255" t="s">
        <v>375</v>
      </c>
      <c r="BH97" s="255"/>
      <c r="BI97" s="255"/>
      <c r="BJ97" s="255"/>
      <c r="BK97" s="255"/>
      <c r="BL97" s="255"/>
      <c r="BM97" s="258"/>
      <c r="BN97" s="255"/>
      <c r="BO97" s="255"/>
      <c r="BP97" s="255"/>
      <c r="BQ97" s="255"/>
      <c r="BR97" s="258"/>
      <c r="BT97" s="93" t="b">
        <f>BE97=AC97</f>
        <v>1</v>
      </c>
      <c r="BU97" s="93" t="b">
        <f>BF97=AD97</f>
        <v>1</v>
      </c>
      <c r="BV97" s="93" t="b">
        <f>BG97=AE97</f>
        <v>1</v>
      </c>
      <c r="BW97" s="93" t="b">
        <f>BH97=AF97</f>
        <v>1</v>
      </c>
      <c r="BX97" s="93" t="b">
        <f>BI97=AG97</f>
        <v>1</v>
      </c>
      <c r="BY97" s="93" t="b">
        <f>BJ97=AH97</f>
        <v>1</v>
      </c>
      <c r="BZ97" s="93" t="b">
        <f>BK97=AI97</f>
        <v>1</v>
      </c>
      <c r="CA97" s="93" t="b">
        <f>BL97=AJ97</f>
        <v>1</v>
      </c>
      <c r="CB97" s="93" t="b">
        <f>BM97=AK97</f>
        <v>1</v>
      </c>
      <c r="CC97" s="93" t="b">
        <f>BN97=AL97</f>
        <v>1</v>
      </c>
      <c r="CD97" s="93" t="b">
        <f>BO97=AM97</f>
        <v>1</v>
      </c>
      <c r="CE97" s="93" t="b">
        <f>BP97=AN97</f>
        <v>1</v>
      </c>
      <c r="CF97" s="93" t="b">
        <f>BQ97=AO97</f>
        <v>1</v>
      </c>
      <c r="CG97" s="93" t="b">
        <f>BR97=AP97</f>
        <v>1</v>
      </c>
    </row>
    <row r="98" spans="1:85">
      <c r="A98" t="s">
        <v>492</v>
      </c>
      <c r="B98">
        <v>3071</v>
      </c>
      <c r="C98" t="s">
        <v>375</v>
      </c>
      <c r="L98" s="256"/>
      <c r="M98" t="str">
        <f>VLOOKUP(N98,Y$2:Z$128,2,FALSE)</f>
        <v>Holywell CofE Primary School</v>
      </c>
      <c r="N98">
        <v>3071</v>
      </c>
      <c r="O98" t="str">
        <f>IF(D98="Yes","Day 11","")</f>
        <v/>
      </c>
      <c r="P98" t="str">
        <f>IF(E98="Yes","Day 11","")</f>
        <v/>
      </c>
      <c r="Q98" t="str">
        <f>IF(G98="Yes",H98,"")</f>
        <v/>
      </c>
      <c r="R98" t="str">
        <f>IF(J98="Yes","Day 11","")</f>
        <v/>
      </c>
      <c r="Y98">
        <v>3360</v>
      </c>
      <c r="Z98" t="s">
        <v>638</v>
      </c>
      <c r="AC98" t="s">
        <v>492</v>
      </c>
      <c r="AD98">
        <v>3071</v>
      </c>
      <c r="AE98" t="s">
        <v>375</v>
      </c>
      <c r="AK98" s="256"/>
      <c r="AQ98" s="93" t="b">
        <f>AC98=A98</f>
        <v>1</v>
      </c>
      <c r="AR98" s="93" t="b">
        <f>AD98=B98</f>
        <v>1</v>
      </c>
      <c r="AS98" s="93" t="b">
        <f>AE98=C98</f>
        <v>1</v>
      </c>
      <c r="AT98" s="93" t="b">
        <f>AH98=D98</f>
        <v>1</v>
      </c>
      <c r="AU98" s="93" t="b">
        <f>AI98=L98</f>
        <v>1</v>
      </c>
      <c r="AV98" s="93" t="b">
        <f>AJ98=E98</f>
        <v>1</v>
      </c>
      <c r="AW98" s="93" t="b">
        <f>AK98=F98</f>
        <v>1</v>
      </c>
      <c r="AX98" s="93" t="b">
        <f>AL98=G98</f>
        <v>1</v>
      </c>
      <c r="AY98" s="93" t="b">
        <f>AM98=H98</f>
        <v>1</v>
      </c>
      <c r="AZ98" s="93" t="b">
        <f>I98=AN98</f>
        <v>1</v>
      </c>
      <c r="BA98" s="93" t="b">
        <f>AO98=J98</f>
        <v>1</v>
      </c>
      <c r="BB98" s="93" t="b">
        <f>AP98=K98</f>
        <v>1</v>
      </c>
      <c r="BE98" s="254" t="s">
        <v>492</v>
      </c>
      <c r="BF98" s="254">
        <v>3071</v>
      </c>
      <c r="BG98" s="254" t="s">
        <v>375</v>
      </c>
      <c r="BH98" s="254"/>
      <c r="BI98" s="254"/>
      <c r="BJ98" s="254"/>
      <c r="BK98" s="254"/>
      <c r="BL98" s="254"/>
      <c r="BM98" s="259"/>
      <c r="BN98" s="254"/>
      <c r="BO98" s="254"/>
      <c r="BP98" s="254"/>
      <c r="BQ98" s="254"/>
      <c r="BR98" s="259"/>
      <c r="BT98" s="93" t="b">
        <f>BE98=AC98</f>
        <v>1</v>
      </c>
      <c r="BU98" s="93" t="b">
        <f>BF98=AD98</f>
        <v>1</v>
      </c>
      <c r="BV98" s="93" t="b">
        <f>BG98=AE98</f>
        <v>1</v>
      </c>
      <c r="BW98" s="93" t="b">
        <f>BH98=AF98</f>
        <v>1</v>
      </c>
      <c r="BX98" s="93" t="b">
        <f>BI98=AG98</f>
        <v>1</v>
      </c>
      <c r="BY98" s="93" t="b">
        <f>BJ98=AH98</f>
        <v>1</v>
      </c>
      <c r="BZ98" s="93" t="b">
        <f>BK98=AI98</f>
        <v>1</v>
      </c>
      <c r="CA98" s="93" t="b">
        <f>BL98=AJ98</f>
        <v>1</v>
      </c>
      <c r="CB98" s="93" t="b">
        <f>BM98=AK98</f>
        <v>1</v>
      </c>
      <c r="CC98" s="93" t="b">
        <f>BN98=AL98</f>
        <v>1</v>
      </c>
      <c r="CD98" s="93" t="b">
        <f>BO98=AM98</f>
        <v>1</v>
      </c>
      <c r="CE98" s="93" t="b">
        <f>BP98=AN98</f>
        <v>1</v>
      </c>
      <c r="CF98" s="93" t="b">
        <f>BQ98=AO98</f>
        <v>1</v>
      </c>
      <c r="CG98" s="93" t="b">
        <f>BR98=AP98</f>
        <v>1</v>
      </c>
    </row>
    <row r="99" spans="1:85">
      <c r="A99" t="s">
        <v>651</v>
      </c>
      <c r="B99">
        <v>2048</v>
      </c>
      <c r="C99" t="s">
        <v>374</v>
      </c>
      <c r="D99" t="s">
        <v>374</v>
      </c>
      <c r="E99" t="s">
        <v>375</v>
      </c>
      <c r="G99" t="s">
        <v>374</v>
      </c>
      <c r="H99" t="s">
        <v>111</v>
      </c>
      <c r="I99">
        <v>1.81</v>
      </c>
      <c r="J99" t="s">
        <v>374</v>
      </c>
      <c r="K99">
        <v>3.08</v>
      </c>
      <c r="L99">
        <v>525</v>
      </c>
      <c r="M99" t="str">
        <f>VLOOKUP(N99,Y$2:Z$128,2,FALSE)</f>
        <v>Waterbeach Community Primary School</v>
      </c>
      <c r="N99">
        <v>2048</v>
      </c>
      <c r="O99" t="str">
        <f>IF(D99="Yes","Day 11","")</f>
        <v>Day 11</v>
      </c>
      <c r="P99" t="str">
        <f>IF(E99="Yes","Day 11","")</f>
        <v/>
      </c>
      <c r="Q99" t="str">
        <f>IF(G99="Yes",H99,"")</f>
        <v>Day 1</v>
      </c>
      <c r="R99" t="str">
        <f>IF(J99="Yes","Day 11","")</f>
        <v>Day 11</v>
      </c>
      <c r="Y99">
        <v>3384</v>
      </c>
      <c r="Z99" t="s">
        <v>642</v>
      </c>
      <c r="AC99" t="s">
        <v>651</v>
      </c>
      <c r="AD99">
        <v>2048</v>
      </c>
      <c r="AE99" t="s">
        <v>374</v>
      </c>
      <c r="AF99" t="s">
        <v>848</v>
      </c>
      <c r="AG99" t="s">
        <v>374</v>
      </c>
      <c r="AH99" t="s">
        <v>374</v>
      </c>
      <c r="AI99">
        <v>525</v>
      </c>
      <c r="AJ99" t="s">
        <v>375</v>
      </c>
      <c r="AK99" s="256"/>
      <c r="AL99" t="s">
        <v>374</v>
      </c>
      <c r="AM99" t="s">
        <v>111</v>
      </c>
      <c r="AN99">
        <v>1.81</v>
      </c>
      <c r="AO99" t="s">
        <v>374</v>
      </c>
      <c r="AP99">
        <v>3.08</v>
      </c>
      <c r="AQ99" s="93" t="b">
        <f>AC99=A99</f>
        <v>1</v>
      </c>
      <c r="AR99" s="93" t="b">
        <f>AD99=B99</f>
        <v>1</v>
      </c>
      <c r="AS99" s="93" t="b">
        <f>AE99=C99</f>
        <v>1</v>
      </c>
      <c r="AT99" s="93" t="b">
        <f>AH99=D99</f>
        <v>1</v>
      </c>
      <c r="AU99" s="93" t="b">
        <f>AI99=L99</f>
        <v>1</v>
      </c>
      <c r="AV99" s="93" t="b">
        <f>AJ99=E99</f>
        <v>1</v>
      </c>
      <c r="AW99" s="93" t="b">
        <f>AK99=F99</f>
        <v>1</v>
      </c>
      <c r="AX99" s="93" t="b">
        <f>AL99=G99</f>
        <v>1</v>
      </c>
      <c r="AY99" s="93" t="b">
        <f>AM99=H99</f>
        <v>1</v>
      </c>
      <c r="AZ99" s="93" t="b">
        <f>I99=AN99</f>
        <v>1</v>
      </c>
      <c r="BA99" s="93" t="b">
        <f>AO99=J99</f>
        <v>1</v>
      </c>
      <c r="BB99" s="93" t="b">
        <f>AP99=K99</f>
        <v>1</v>
      </c>
      <c r="BE99" s="255" t="s">
        <v>651</v>
      </c>
      <c r="BF99" s="255">
        <v>2048</v>
      </c>
      <c r="BG99" s="255" t="s">
        <v>374</v>
      </c>
      <c r="BH99" s="255" t="s">
        <v>848</v>
      </c>
      <c r="BI99" s="255" t="s">
        <v>374</v>
      </c>
      <c r="BJ99" s="255" t="s">
        <v>374</v>
      </c>
      <c r="BK99" s="255">
        <v>525</v>
      </c>
      <c r="BL99" s="255" t="s">
        <v>375</v>
      </c>
      <c r="BM99" s="258"/>
      <c r="BN99" s="255" t="s">
        <v>374</v>
      </c>
      <c r="BO99" s="255" t="s">
        <v>111</v>
      </c>
      <c r="BP99" s="255">
        <v>1.81</v>
      </c>
      <c r="BQ99" s="255" t="s">
        <v>374</v>
      </c>
      <c r="BR99" s="258">
        <v>3.08</v>
      </c>
      <c r="BT99" s="93" t="b">
        <f>BE99=AC99</f>
        <v>1</v>
      </c>
      <c r="BU99" s="93" t="b">
        <f>BF99=AD99</f>
        <v>1</v>
      </c>
      <c r="BV99" s="93" t="b">
        <f>BG99=AE99</f>
        <v>1</v>
      </c>
      <c r="BW99" s="93" t="b">
        <f>BH99=AF99</f>
        <v>1</v>
      </c>
      <c r="BX99" s="93" t="b">
        <f>BI99=AG99</f>
        <v>1</v>
      </c>
      <c r="BY99" s="93" t="b">
        <f>BJ99=AH99</f>
        <v>1</v>
      </c>
      <c r="BZ99" s="93" t="b">
        <f>BK99=AI99</f>
        <v>1</v>
      </c>
      <c r="CA99" s="93" t="b">
        <f>BL99=AJ99</f>
        <v>1</v>
      </c>
      <c r="CB99" s="93" t="b">
        <f>BM99=AK99</f>
        <v>1</v>
      </c>
      <c r="CC99" s="93" t="b">
        <f>BN99=AL99</f>
        <v>1</v>
      </c>
      <c r="CD99" s="93" t="b">
        <f>BO99=AM99</f>
        <v>1</v>
      </c>
      <c r="CE99" s="93" t="b">
        <f>BP99=AN99</f>
        <v>1</v>
      </c>
      <c r="CF99" s="93" t="b">
        <f>BQ99=AO99</f>
        <v>1</v>
      </c>
      <c r="CG99" s="93" t="b">
        <f>BR99=AP99</f>
        <v>1</v>
      </c>
    </row>
    <row r="100" spans="1:85">
      <c r="A100" t="s">
        <v>1023</v>
      </c>
      <c r="B100">
        <v>2065</v>
      </c>
      <c r="C100" t="s">
        <v>375</v>
      </c>
      <c r="L100" s="256"/>
      <c r="M100" t="str">
        <f>VLOOKUP(N100,Y$2:Z$128,2,FALSE)</f>
        <v>Coates Primary School</v>
      </c>
      <c r="N100">
        <v>2065</v>
      </c>
      <c r="O100" t="str">
        <f>IF(D100="Yes","Day 11","")</f>
        <v/>
      </c>
      <c r="P100" t="str">
        <f>IF(E100="Yes","Day 11","")</f>
        <v/>
      </c>
      <c r="Q100" t="str">
        <f>IF(G100="Yes",H100,"")</f>
        <v/>
      </c>
      <c r="R100" t="str">
        <f>IF(J100="Yes","Day 11","")</f>
        <v/>
      </c>
      <c r="Y100">
        <v>5200</v>
      </c>
      <c r="Z100" t="s">
        <v>646</v>
      </c>
      <c r="AC100" t="s">
        <v>1023</v>
      </c>
      <c r="AD100">
        <v>2065</v>
      </c>
      <c r="AE100" t="s">
        <v>375</v>
      </c>
      <c r="AK100" s="256"/>
      <c r="AQ100" s="93" t="b">
        <f>AC100=A100</f>
        <v>1</v>
      </c>
      <c r="AR100" s="93" t="b">
        <f>AD100=B100</f>
        <v>1</v>
      </c>
      <c r="AS100" s="93" t="b">
        <f>AE100=C100</f>
        <v>1</v>
      </c>
      <c r="AT100" s="93" t="b">
        <f>AH100=D100</f>
        <v>1</v>
      </c>
      <c r="AU100" s="93" t="b">
        <f>AI100=L100</f>
        <v>1</v>
      </c>
      <c r="AV100" s="93" t="b">
        <f>AJ100=E100</f>
        <v>1</v>
      </c>
      <c r="AW100" s="93" t="b">
        <f>AK100=F100</f>
        <v>1</v>
      </c>
      <c r="AX100" s="93" t="b">
        <f>AL100=G100</f>
        <v>1</v>
      </c>
      <c r="AY100" s="93" t="b">
        <f>AM100=H100</f>
        <v>1</v>
      </c>
      <c r="AZ100" s="93" t="b">
        <f>I100=AN100</f>
        <v>1</v>
      </c>
      <c r="BA100" s="93" t="b">
        <f>AO100=J100</f>
        <v>1</v>
      </c>
      <c r="BB100" s="93" t="b">
        <f>AP100=K100</f>
        <v>1</v>
      </c>
      <c r="BE100" s="254" t="s">
        <v>1023</v>
      </c>
      <c r="BF100" s="254">
        <v>2065</v>
      </c>
      <c r="BG100" s="254" t="s">
        <v>375</v>
      </c>
      <c r="BH100" s="254"/>
      <c r="BI100" s="254"/>
      <c r="BJ100" s="254"/>
      <c r="BK100" s="254"/>
      <c r="BL100" s="254"/>
      <c r="BM100" s="259"/>
      <c r="BN100" s="254"/>
      <c r="BO100" s="254"/>
      <c r="BP100" s="254"/>
      <c r="BQ100" s="254"/>
      <c r="BR100" s="259"/>
      <c r="BT100" s="93" t="b">
        <f>BE100=AC100</f>
        <v>1</v>
      </c>
      <c r="BU100" s="93" t="b">
        <f>BF100=AD100</f>
        <v>1</v>
      </c>
      <c r="BV100" s="93" t="b">
        <f>BG100=AE100</f>
        <v>1</v>
      </c>
      <c r="BW100" s="93" t="b">
        <f>BH100=AF100</f>
        <v>1</v>
      </c>
      <c r="BX100" s="93" t="b">
        <f>BI100=AG100</f>
        <v>1</v>
      </c>
      <c r="BY100" s="93" t="b">
        <f>BJ100=AH100</f>
        <v>1</v>
      </c>
      <c r="BZ100" s="93" t="b">
        <f>BK100=AI100</f>
        <v>1</v>
      </c>
      <c r="CA100" s="93" t="b">
        <f>BL100=AJ100</f>
        <v>1</v>
      </c>
      <c r="CB100" s="93" t="b">
        <f>BM100=AK100</f>
        <v>1</v>
      </c>
      <c r="CC100" s="93" t="b">
        <f>BN100=AL100</f>
        <v>1</v>
      </c>
      <c r="CD100" s="93" t="b">
        <f>BO100=AM100</f>
        <v>1</v>
      </c>
      <c r="CE100" s="93" t="b">
        <f>BP100=AN100</f>
        <v>1</v>
      </c>
      <c r="CF100" s="93" t="b">
        <f>BQ100=AO100</f>
        <v>1</v>
      </c>
      <c r="CG100" s="93" t="b">
        <f>BR100=AP100</f>
        <v>1</v>
      </c>
    </row>
    <row r="101" spans="1:85">
      <c r="A101" t="s">
        <v>136</v>
      </c>
      <c r="B101">
        <v>2006</v>
      </c>
      <c r="C101" t="s">
        <v>374</v>
      </c>
      <c r="D101" t="s">
        <v>374</v>
      </c>
      <c r="E101" t="s">
        <v>375</v>
      </c>
      <c r="G101" t="s">
        <v>375</v>
      </c>
      <c r="J101" t="s">
        <v>375</v>
      </c>
      <c r="L101">
        <v>479</v>
      </c>
      <c r="M101" t="str">
        <f>VLOOKUP(N101,Y$2:Z$128,2,FALSE)</f>
        <v>Cottenham Primary School</v>
      </c>
      <c r="N101">
        <v>2006</v>
      </c>
      <c r="O101" t="str">
        <f>IF(D101="Yes","Day 11","")</f>
        <v>Day 11</v>
      </c>
      <c r="P101" t="str">
        <f>IF(E101="Yes","Day 11","")</f>
        <v/>
      </c>
      <c r="Q101" t="str">
        <f>IF(G101="Yes",H101,"")</f>
        <v/>
      </c>
      <c r="R101" t="str">
        <f>IF(J101="Yes","Day 11","")</f>
        <v/>
      </c>
      <c r="Y101">
        <v>2317</v>
      </c>
      <c r="Z101" t="s">
        <v>198</v>
      </c>
      <c r="AC101" t="s">
        <v>136</v>
      </c>
      <c r="AD101">
        <v>2006</v>
      </c>
      <c r="AE101" t="s">
        <v>374</v>
      </c>
      <c r="AF101" t="s">
        <v>835</v>
      </c>
      <c r="AG101" t="s">
        <v>374</v>
      </c>
      <c r="AH101" t="s">
        <v>374</v>
      </c>
      <c r="AI101">
        <v>479</v>
      </c>
      <c r="AJ101" t="s">
        <v>375</v>
      </c>
      <c r="AK101" s="256"/>
      <c r="AL101" t="s">
        <v>375</v>
      </c>
      <c r="AO101" t="s">
        <v>375</v>
      </c>
      <c r="AQ101" s="93" t="b">
        <f>AC101=A101</f>
        <v>1</v>
      </c>
      <c r="AR101" s="93" t="b">
        <f>AD101=B101</f>
        <v>1</v>
      </c>
      <c r="AS101" s="93" t="b">
        <f>AE101=C101</f>
        <v>1</v>
      </c>
      <c r="AT101" s="93" t="b">
        <f>AH101=D101</f>
        <v>1</v>
      </c>
      <c r="AU101" s="93" t="b">
        <f>AI101=L101</f>
        <v>1</v>
      </c>
      <c r="AV101" s="93" t="b">
        <f>AJ101=E101</f>
        <v>1</v>
      </c>
      <c r="AW101" s="93" t="b">
        <f>AK101=F101</f>
        <v>1</v>
      </c>
      <c r="AX101" s="93" t="b">
        <f>AL101=G101</f>
        <v>1</v>
      </c>
      <c r="AY101" s="93" t="b">
        <f>AM101=H101</f>
        <v>1</v>
      </c>
      <c r="AZ101" s="93" t="b">
        <f>I101=AN101</f>
        <v>1</v>
      </c>
      <c r="BA101" s="93" t="b">
        <f>AO101=J101</f>
        <v>1</v>
      </c>
      <c r="BB101" s="93" t="b">
        <f>AP101=K101</f>
        <v>1</v>
      </c>
      <c r="BE101" s="255" t="s">
        <v>136</v>
      </c>
      <c r="BF101" s="255">
        <v>2006</v>
      </c>
      <c r="BG101" s="255" t="s">
        <v>374</v>
      </c>
      <c r="BH101" s="255" t="s">
        <v>835</v>
      </c>
      <c r="BI101" s="255" t="s">
        <v>374</v>
      </c>
      <c r="BJ101" s="255" t="s">
        <v>374</v>
      </c>
      <c r="BK101" s="255">
        <v>479</v>
      </c>
      <c r="BL101" s="255" t="s">
        <v>375</v>
      </c>
      <c r="BM101" s="258"/>
      <c r="BN101" s="255" t="s">
        <v>375</v>
      </c>
      <c r="BO101" s="255"/>
      <c r="BP101" s="255"/>
      <c r="BQ101" s="255" t="s">
        <v>375</v>
      </c>
      <c r="BR101" s="258"/>
      <c r="BT101" s="93" t="b">
        <f>BE101=AC101</f>
        <v>1</v>
      </c>
      <c r="BU101" s="93" t="b">
        <f>BF101=AD101</f>
        <v>1</v>
      </c>
      <c r="BV101" s="93" t="b">
        <f>BG101=AE101</f>
        <v>1</v>
      </c>
      <c r="BW101" s="93" t="b">
        <f>BH101=AF101</f>
        <v>1</v>
      </c>
      <c r="BX101" s="93" t="b">
        <f>BI101=AG101</f>
        <v>1</v>
      </c>
      <c r="BY101" s="93" t="b">
        <f>BJ101=AH101</f>
        <v>1</v>
      </c>
      <c r="BZ101" s="93" t="b">
        <f>BK101=AI101</f>
        <v>1</v>
      </c>
      <c r="CA101" s="93" t="b">
        <f>BL101=AJ101</f>
        <v>1</v>
      </c>
      <c r="CB101" s="93" t="b">
        <f>BM101=AK101</f>
        <v>1</v>
      </c>
      <c r="CC101" s="93" t="b">
        <f>BN101=AL101</f>
        <v>1</v>
      </c>
      <c r="CD101" s="93" t="b">
        <f>BO101=AM101</f>
        <v>1</v>
      </c>
      <c r="CE101" s="93" t="b">
        <f>BP101=AN101</f>
        <v>1</v>
      </c>
      <c r="CF101" s="93" t="b">
        <f>BQ101=AO101</f>
        <v>1</v>
      </c>
      <c r="CG101" s="93" t="b">
        <f>BR101=AP101</f>
        <v>1</v>
      </c>
    </row>
    <row r="102" spans="1:85">
      <c r="A102" t="s">
        <v>166</v>
      </c>
      <c r="B102">
        <v>1000</v>
      </c>
      <c r="C102" t="s">
        <v>375</v>
      </c>
      <c r="L102" s="256"/>
      <c r="M102" t="str">
        <f>VLOOKUP(N102,Y$2:Z$128,2,FALSE)</f>
        <v>Kings Hedges Nursery School</v>
      </c>
      <c r="N102">
        <v>1000</v>
      </c>
      <c r="O102" t="str">
        <f>IF(D102="Yes","Day 11","")</f>
        <v/>
      </c>
      <c r="P102" t="str">
        <f>IF(E102="Yes","Day 11","")</f>
        <v/>
      </c>
      <c r="Q102" t="str">
        <f>IF(G102="Yes",H102,"")</f>
        <v/>
      </c>
      <c r="R102" t="str">
        <f>IF(J102="Yes","Day 11","")</f>
        <v/>
      </c>
      <c r="Y102">
        <v>3356</v>
      </c>
      <c r="Z102" t="s">
        <v>650</v>
      </c>
      <c r="AC102" t="s">
        <v>166</v>
      </c>
      <c r="AD102">
        <v>1000</v>
      </c>
      <c r="AE102" t="s">
        <v>375</v>
      </c>
      <c r="AK102" s="256"/>
      <c r="AQ102" s="93" t="b">
        <f>AC102=A102</f>
        <v>1</v>
      </c>
      <c r="AR102" s="93" t="b">
        <f>AD102=B102</f>
        <v>1</v>
      </c>
      <c r="AS102" s="93" t="b">
        <f>AE102=C102</f>
        <v>1</v>
      </c>
      <c r="AT102" s="93" t="b">
        <f>AH102=D102</f>
        <v>1</v>
      </c>
      <c r="AU102" s="93" t="b">
        <f>AI102=L102</f>
        <v>1</v>
      </c>
      <c r="AV102" s="93" t="b">
        <f>AJ102=E102</f>
        <v>1</v>
      </c>
      <c r="AW102" s="93" t="b">
        <f>AK102=F102</f>
        <v>1</v>
      </c>
      <c r="AX102" s="93" t="b">
        <f>AL102=G102</f>
        <v>1</v>
      </c>
      <c r="AY102" s="93" t="b">
        <f>AM102=H102</f>
        <v>1</v>
      </c>
      <c r="AZ102" s="93" t="b">
        <f>I102=AN102</f>
        <v>1</v>
      </c>
      <c r="BA102" s="93" t="b">
        <f>AO102=J102</f>
        <v>1</v>
      </c>
      <c r="BB102" s="93" t="b">
        <f>AP102=K102</f>
        <v>1</v>
      </c>
      <c r="BE102" s="254" t="s">
        <v>166</v>
      </c>
      <c r="BF102" s="254">
        <v>1000</v>
      </c>
      <c r="BG102" s="254" t="s">
        <v>375</v>
      </c>
      <c r="BH102" s="254"/>
      <c r="BI102" s="254"/>
      <c r="BJ102" s="254"/>
      <c r="BK102" s="254"/>
      <c r="BL102" s="254"/>
      <c r="BM102" s="259"/>
      <c r="BN102" s="254"/>
      <c r="BO102" s="254"/>
      <c r="BP102" s="254"/>
      <c r="BQ102" s="254"/>
      <c r="BR102" s="259"/>
      <c r="BT102" s="93" t="b">
        <f>BE102=AC102</f>
        <v>1</v>
      </c>
      <c r="BU102" s="93" t="b">
        <f>BF102=AD102</f>
        <v>1</v>
      </c>
      <c r="BV102" s="93" t="b">
        <f>BG102=AE102</f>
        <v>1</v>
      </c>
      <c r="BW102" s="93" t="b">
        <f>BH102=AF102</f>
        <v>1</v>
      </c>
      <c r="BX102" s="93" t="b">
        <f>BI102=AG102</f>
        <v>1</v>
      </c>
      <c r="BY102" s="93" t="b">
        <f>BJ102=AH102</f>
        <v>1</v>
      </c>
      <c r="BZ102" s="93" t="b">
        <f>BK102=AI102</f>
        <v>1</v>
      </c>
      <c r="CA102" s="93" t="b">
        <f>BL102=AJ102</f>
        <v>1</v>
      </c>
      <c r="CB102" s="93" t="b">
        <f>BM102=AK102</f>
        <v>1</v>
      </c>
      <c r="CC102" s="93" t="b">
        <f>BN102=AL102</f>
        <v>1</v>
      </c>
      <c r="CD102" s="93" t="b">
        <f>BO102=AM102</f>
        <v>1</v>
      </c>
      <c r="CE102" s="93" t="b">
        <f>BP102=AN102</f>
        <v>1</v>
      </c>
      <c r="CF102" s="93" t="b">
        <f>BQ102=AO102</f>
        <v>1</v>
      </c>
      <c r="CG102" s="93" t="b">
        <f>BR102=AP102</f>
        <v>1</v>
      </c>
    </row>
    <row r="103" spans="1:85">
      <c r="A103" t="s">
        <v>496</v>
      </c>
      <c r="B103">
        <v>2328</v>
      </c>
      <c r="C103" t="s">
        <v>375</v>
      </c>
      <c r="L103" s="256"/>
      <c r="M103" t="str">
        <f>VLOOKUP(N103,Y$2:Z$128,2,FALSE)</f>
        <v>Fulbourn Primary School</v>
      </c>
      <c r="N103">
        <v>2328</v>
      </c>
      <c r="O103" t="str">
        <f>IF(D103="Yes","Day 11","")</f>
        <v/>
      </c>
      <c r="P103" t="str">
        <f>IF(E103="Yes","Day 11","")</f>
        <v/>
      </c>
      <c r="Q103" t="str">
        <f>IF(G103="Yes",H103,"")</f>
        <v/>
      </c>
      <c r="R103" t="str">
        <f>IF(J103="Yes","Day 11","")</f>
        <v/>
      </c>
      <c r="Y103">
        <v>3358</v>
      </c>
      <c r="Z103" t="s">
        <v>654</v>
      </c>
      <c r="AC103" t="s">
        <v>496</v>
      </c>
      <c r="AD103">
        <v>2328</v>
      </c>
      <c r="AE103" t="s">
        <v>375</v>
      </c>
      <c r="AK103" s="256"/>
      <c r="AQ103" s="93" t="b">
        <f>AC103=A103</f>
        <v>1</v>
      </c>
      <c r="AR103" s="93" t="b">
        <f>AD103=B103</f>
        <v>1</v>
      </c>
      <c r="AS103" s="93" t="b">
        <f>AE103=C103</f>
        <v>1</v>
      </c>
      <c r="AT103" s="93" t="b">
        <f>AH103=D103</f>
        <v>1</v>
      </c>
      <c r="AU103" s="93" t="b">
        <f>AI103=L103</f>
        <v>1</v>
      </c>
      <c r="AV103" s="93" t="b">
        <f>AJ103=E103</f>
        <v>1</v>
      </c>
      <c r="AW103" s="93" t="b">
        <f>AK103=F103</f>
        <v>1</v>
      </c>
      <c r="AX103" s="93" t="b">
        <f>AL103=G103</f>
        <v>1</v>
      </c>
      <c r="AY103" s="93" t="b">
        <f>AM103=H103</f>
        <v>1</v>
      </c>
      <c r="AZ103" s="93" t="b">
        <f>I103=AN103</f>
        <v>1</v>
      </c>
      <c r="BA103" s="93" t="b">
        <f>AO103=J103</f>
        <v>1</v>
      </c>
      <c r="BB103" s="93" t="b">
        <f>AP103=K103</f>
        <v>1</v>
      </c>
      <c r="BE103" s="255" t="s">
        <v>496</v>
      </c>
      <c r="BF103" s="255">
        <v>2328</v>
      </c>
      <c r="BG103" s="255" t="s">
        <v>375</v>
      </c>
      <c r="BH103" s="255"/>
      <c r="BI103" s="255"/>
      <c r="BJ103" s="255"/>
      <c r="BK103" s="255"/>
      <c r="BL103" s="255"/>
      <c r="BM103" s="258"/>
      <c r="BN103" s="255"/>
      <c r="BO103" s="255"/>
      <c r="BP103" s="255"/>
      <c r="BQ103" s="255"/>
      <c r="BR103" s="258"/>
      <c r="BT103" s="93" t="b">
        <f>BE103=AC103</f>
        <v>1</v>
      </c>
      <c r="BU103" s="93" t="b">
        <f>BF103=AD103</f>
        <v>1</v>
      </c>
      <c r="BV103" s="93" t="b">
        <f>BG103=AE103</f>
        <v>1</v>
      </c>
      <c r="BW103" s="93" t="b">
        <f>BH103=AF103</f>
        <v>1</v>
      </c>
      <c r="BX103" s="93" t="b">
        <f>BI103=AG103</f>
        <v>1</v>
      </c>
      <c r="BY103" s="93" t="b">
        <f>BJ103=AH103</f>
        <v>1</v>
      </c>
      <c r="BZ103" s="93" t="b">
        <f>BK103=AI103</f>
        <v>1</v>
      </c>
      <c r="CA103" s="93" t="b">
        <f>BL103=AJ103</f>
        <v>1</v>
      </c>
      <c r="CB103" s="93" t="b">
        <f>BM103=AK103</f>
        <v>1</v>
      </c>
      <c r="CC103" s="93" t="b">
        <f>BN103=AL103</f>
        <v>1</v>
      </c>
      <c r="CD103" s="93" t="b">
        <f>BO103=AM103</f>
        <v>1</v>
      </c>
      <c r="CE103" s="93" t="b">
        <f>BP103=AN103</f>
        <v>1</v>
      </c>
      <c r="CF103" s="93" t="b">
        <f>BQ103=AO103</f>
        <v>1</v>
      </c>
      <c r="CG103" s="93" t="b">
        <f>BR103=AP103</f>
        <v>1</v>
      </c>
    </row>
    <row r="104" spans="1:85">
      <c r="A104" t="s">
        <v>1024</v>
      </c>
      <c r="B104">
        <v>2317</v>
      </c>
      <c r="C104" t="s">
        <v>374</v>
      </c>
      <c r="D104" t="s">
        <v>374</v>
      </c>
      <c r="E104" t="s">
        <v>374</v>
      </c>
      <c r="F104">
        <v>22.14</v>
      </c>
      <c r="G104" t="s">
        <v>374</v>
      </c>
      <c r="H104" t="s">
        <v>111</v>
      </c>
      <c r="I104">
        <v>1.49</v>
      </c>
      <c r="J104" t="s">
        <v>374</v>
      </c>
      <c r="K104">
        <v>4.25</v>
      </c>
      <c r="L104">
        <v>627</v>
      </c>
      <c r="M104" t="str">
        <f>VLOOKUP(N104,Y$2:Z$128,2,FALSE)</f>
        <v>St Matthew's Primary School</v>
      </c>
      <c r="N104">
        <v>2317</v>
      </c>
      <c r="O104" t="str">
        <f>IF(D104="Yes","Day 11","")</f>
        <v>Day 11</v>
      </c>
      <c r="P104" t="str">
        <f>IF(E104="Yes","Day 11","")</f>
        <v>Day 11</v>
      </c>
      <c r="Q104" t="str">
        <f>IF(G104="Yes",H104,"")</f>
        <v>Day 1</v>
      </c>
      <c r="R104" t="str">
        <f>IF(J104="Yes","Day 11","")</f>
        <v>Day 11</v>
      </c>
      <c r="Y104">
        <v>3029</v>
      </c>
      <c r="Z104" t="s">
        <v>658</v>
      </c>
      <c r="AC104" t="s">
        <v>1024</v>
      </c>
      <c r="AD104">
        <v>2317</v>
      </c>
      <c r="AE104" t="s">
        <v>374</v>
      </c>
      <c r="AF104" t="s">
        <v>823</v>
      </c>
      <c r="AG104" t="s">
        <v>374</v>
      </c>
      <c r="AH104" t="s">
        <v>374</v>
      </c>
      <c r="AI104">
        <v>627</v>
      </c>
      <c r="AJ104" t="s">
        <v>374</v>
      </c>
      <c r="AK104">
        <v>22.14</v>
      </c>
      <c r="AL104" t="s">
        <v>374</v>
      </c>
      <c r="AM104" t="s">
        <v>111</v>
      </c>
      <c r="AN104">
        <v>1.49</v>
      </c>
      <c r="AO104" t="s">
        <v>374</v>
      </c>
      <c r="AP104">
        <v>4.25</v>
      </c>
      <c r="AQ104" s="93" t="b">
        <f>AC104=A104</f>
        <v>1</v>
      </c>
      <c r="AR104" s="93" t="b">
        <f>AD104=B104</f>
        <v>1</v>
      </c>
      <c r="AS104" s="93" t="b">
        <f>AE104=C104</f>
        <v>1</v>
      </c>
      <c r="AT104" s="93" t="b">
        <f>AH104=D104</f>
        <v>1</v>
      </c>
      <c r="AU104" s="93" t="b">
        <f>AI104=L104</f>
        <v>1</v>
      </c>
      <c r="AV104" s="93" t="b">
        <f>AJ104=E104</f>
        <v>1</v>
      </c>
      <c r="AW104" s="93" t="b">
        <f>AK104=F104</f>
        <v>1</v>
      </c>
      <c r="AX104" s="93" t="b">
        <f>AL104=G104</f>
        <v>1</v>
      </c>
      <c r="AY104" s="93" t="b">
        <f>AM104=H104</f>
        <v>1</v>
      </c>
      <c r="AZ104" s="93" t="b">
        <f>I104=AN104</f>
        <v>1</v>
      </c>
      <c r="BA104" s="93" t="b">
        <f>AO104=J104</f>
        <v>1</v>
      </c>
      <c r="BB104" s="93" t="b">
        <f>AP104=K104</f>
        <v>1</v>
      </c>
      <c r="BE104" s="254" t="s">
        <v>1024</v>
      </c>
      <c r="BF104" s="254">
        <v>2317</v>
      </c>
      <c r="BG104" s="254" t="s">
        <v>374</v>
      </c>
      <c r="BH104" s="254" t="s">
        <v>823</v>
      </c>
      <c r="BI104" s="254" t="s">
        <v>374</v>
      </c>
      <c r="BJ104" s="254" t="s">
        <v>374</v>
      </c>
      <c r="BK104" s="254">
        <v>627</v>
      </c>
      <c r="BL104" s="254" t="s">
        <v>374</v>
      </c>
      <c r="BM104" s="259">
        <v>22.14</v>
      </c>
      <c r="BN104" s="254" t="s">
        <v>374</v>
      </c>
      <c r="BO104" s="254" t="s">
        <v>111</v>
      </c>
      <c r="BP104" s="254">
        <v>1.49</v>
      </c>
      <c r="BQ104" s="254" t="s">
        <v>374</v>
      </c>
      <c r="BR104" s="259">
        <v>4.25</v>
      </c>
      <c r="BT104" s="93" t="b">
        <f>BE104=AC104</f>
        <v>1</v>
      </c>
      <c r="BU104" s="93" t="b">
        <f>BF104=AD104</f>
        <v>1</v>
      </c>
      <c r="BV104" s="93" t="b">
        <f>BG104=AE104</f>
        <v>1</v>
      </c>
      <c r="BW104" s="93" t="b">
        <f>BH104=AF104</f>
        <v>1</v>
      </c>
      <c r="BX104" s="93" t="b">
        <f>BI104=AG104</f>
        <v>1</v>
      </c>
      <c r="BY104" s="93" t="b">
        <f>BJ104=AH104</f>
        <v>1</v>
      </c>
      <c r="BZ104" s="93" t="b">
        <f>BK104=AI104</f>
        <v>1</v>
      </c>
      <c r="CA104" s="93" t="b">
        <f>BL104=AJ104</f>
        <v>1</v>
      </c>
      <c r="CB104" s="93" t="b">
        <f>BM104=AK104</f>
        <v>1</v>
      </c>
      <c r="CC104" s="93" t="b">
        <f>BN104=AL104</f>
        <v>1</v>
      </c>
      <c r="CD104" s="93" t="b">
        <f>BO104=AM104</f>
        <v>1</v>
      </c>
      <c r="CE104" s="93" t="b">
        <f>BP104=AN104</f>
        <v>1</v>
      </c>
      <c r="CF104" s="93" t="b">
        <f>BQ104=AO104</f>
        <v>1</v>
      </c>
      <c r="CG104" s="93" t="b">
        <f>BR104=AP104</f>
        <v>1</v>
      </c>
    </row>
    <row r="105" spans="1:85">
      <c r="A105" t="s">
        <v>1025</v>
      </c>
      <c r="B105">
        <v>2444</v>
      </c>
      <c r="C105" t="s">
        <v>375</v>
      </c>
      <c r="L105" s="256"/>
      <c r="M105" t="str">
        <f>VLOOKUP(N105,Y$2:Z$128,2,FALSE)</f>
        <v>Ely St John's Community Primary School</v>
      </c>
      <c r="N105">
        <v>2444</v>
      </c>
      <c r="O105" t="str">
        <f>IF(D105="Yes","Day 11","")</f>
        <v/>
      </c>
      <c r="P105" t="str">
        <f>IF(E105="Yes","Day 11","")</f>
        <v/>
      </c>
      <c r="Q105" t="str">
        <f>IF(G105="Yes",H105,"")</f>
        <v/>
      </c>
      <c r="R105" t="str">
        <f>IF(J105="Yes","Day 11","")</f>
        <v/>
      </c>
      <c r="Y105">
        <v>2084</v>
      </c>
      <c r="Z105" t="s">
        <v>597</v>
      </c>
      <c r="AC105" t="s">
        <v>1025</v>
      </c>
      <c r="AD105">
        <v>2444</v>
      </c>
      <c r="AE105" t="s">
        <v>375</v>
      </c>
      <c r="AK105" s="256"/>
      <c r="AQ105" s="93" t="b">
        <f>AC105=A105</f>
        <v>1</v>
      </c>
      <c r="AR105" s="93" t="b">
        <f>AD105=B105</f>
        <v>1</v>
      </c>
      <c r="AS105" s="93" t="b">
        <f>AE105=C105</f>
        <v>1</v>
      </c>
      <c r="AT105" s="93" t="b">
        <f>AH105=D105</f>
        <v>1</v>
      </c>
      <c r="AU105" s="93" t="b">
        <f>AI105=L105</f>
        <v>1</v>
      </c>
      <c r="AV105" s="93" t="b">
        <f>AJ105=E105</f>
        <v>1</v>
      </c>
      <c r="AW105" s="93" t="b">
        <f>AK105=F105</f>
        <v>1</v>
      </c>
      <c r="AX105" s="93" t="b">
        <f>AL105=G105</f>
        <v>1</v>
      </c>
      <c r="AY105" s="93" t="b">
        <f>AM105=H105</f>
        <v>1</v>
      </c>
      <c r="AZ105" s="93" t="b">
        <f>I105=AN105</f>
        <v>1</v>
      </c>
      <c r="BA105" s="93" t="b">
        <f>AO105=J105</f>
        <v>1</v>
      </c>
      <c r="BB105" s="93" t="b">
        <f>AP105=K105</f>
        <v>1</v>
      </c>
      <c r="BE105" s="255" t="s">
        <v>1025</v>
      </c>
      <c r="BF105" s="255">
        <v>2444</v>
      </c>
      <c r="BG105" s="255" t="s">
        <v>375</v>
      </c>
      <c r="BH105" s="255"/>
      <c r="BI105" s="255"/>
      <c r="BJ105" s="255"/>
      <c r="BK105" s="255"/>
      <c r="BL105" s="255"/>
      <c r="BM105" s="258"/>
      <c r="BN105" s="255"/>
      <c r="BO105" s="255"/>
      <c r="BP105" s="255"/>
      <c r="BQ105" s="255"/>
      <c r="BR105" s="258"/>
      <c r="BT105" s="93" t="b">
        <f>BE105=AC105</f>
        <v>1</v>
      </c>
      <c r="BU105" s="93" t="b">
        <f>BF105=AD105</f>
        <v>1</v>
      </c>
      <c r="BV105" s="93" t="b">
        <f>BG105=AE105</f>
        <v>1</v>
      </c>
      <c r="BW105" s="93" t="b">
        <f>BH105=AF105</f>
        <v>1</v>
      </c>
      <c r="BX105" s="93" t="b">
        <f>BI105=AG105</f>
        <v>1</v>
      </c>
      <c r="BY105" s="93" t="b">
        <f>BJ105=AH105</f>
        <v>1</v>
      </c>
      <c r="BZ105" s="93" t="b">
        <f>BK105=AI105</f>
        <v>1</v>
      </c>
      <c r="CA105" s="93" t="b">
        <f>BL105=AJ105</f>
        <v>1</v>
      </c>
      <c r="CB105" s="93" t="b">
        <f>BM105=AK105</f>
        <v>1</v>
      </c>
      <c r="CC105" s="93" t="b">
        <f>BN105=AL105</f>
        <v>1</v>
      </c>
      <c r="CD105" s="93" t="b">
        <f>BO105=AM105</f>
        <v>1</v>
      </c>
      <c r="CE105" s="93" t="b">
        <f>BP105=AN105</f>
        <v>1</v>
      </c>
      <c r="CF105" s="93" t="b">
        <f>BQ105=AO105</f>
        <v>1</v>
      </c>
      <c r="CG105" s="93" t="b">
        <f>BR105=AP105</f>
        <v>1</v>
      </c>
    </row>
    <row r="106" spans="1:85">
      <c r="A106" t="s">
        <v>423</v>
      </c>
      <c r="B106">
        <v>3081</v>
      </c>
      <c r="C106" t="s">
        <v>375</v>
      </c>
      <c r="L106" s="256"/>
      <c r="M106" t="str">
        <f>VLOOKUP(N106,Y$2:Z$128,2,FALSE)</f>
        <v>Brington CofE Primary School</v>
      </c>
      <c r="N106">
        <v>3081</v>
      </c>
      <c r="O106" t="str">
        <f>IF(D106="Yes","Day 11","")</f>
        <v/>
      </c>
      <c r="P106" t="str">
        <f>IF(E106="Yes","Day 11","")</f>
        <v/>
      </c>
      <c r="Q106" t="str">
        <f>IF(G106="Yes",H106,"")</f>
        <v/>
      </c>
      <c r="R106" t="str">
        <f>IF(J106="Yes","Day 11","")</f>
        <v/>
      </c>
      <c r="Y106">
        <v>2443</v>
      </c>
      <c r="Z106" t="s">
        <v>661</v>
      </c>
      <c r="AC106" t="s">
        <v>423</v>
      </c>
      <c r="AD106">
        <v>3081</v>
      </c>
      <c r="AE106" t="s">
        <v>375</v>
      </c>
      <c r="AK106" s="256"/>
      <c r="AQ106" s="93" t="b">
        <f>AC106=A106</f>
        <v>1</v>
      </c>
      <c r="AR106" s="93" t="b">
        <f>AD106=B106</f>
        <v>1</v>
      </c>
      <c r="AS106" s="93" t="b">
        <f>AE106=C106</f>
        <v>1</v>
      </c>
      <c r="AT106" s="93" t="b">
        <f>AH106=D106</f>
        <v>1</v>
      </c>
      <c r="AU106" s="93" t="b">
        <f>AI106=L106</f>
        <v>1</v>
      </c>
      <c r="AV106" s="93" t="b">
        <f>AJ106=E106</f>
        <v>1</v>
      </c>
      <c r="AW106" s="93" t="b">
        <f>AK106=F106</f>
        <v>1</v>
      </c>
      <c r="AX106" s="93" t="b">
        <f>AL106=G106</f>
        <v>1</v>
      </c>
      <c r="AY106" s="93" t="b">
        <f>AM106=H106</f>
        <v>1</v>
      </c>
      <c r="AZ106" s="93" t="b">
        <f>I106=AN106</f>
        <v>1</v>
      </c>
      <c r="BA106" s="93" t="b">
        <f>AO106=J106</f>
        <v>1</v>
      </c>
      <c r="BB106" s="93" t="b">
        <f>AP106=K106</f>
        <v>1</v>
      </c>
      <c r="BE106" s="254" t="s">
        <v>423</v>
      </c>
      <c r="BF106" s="254">
        <v>3081</v>
      </c>
      <c r="BG106" s="254" t="s">
        <v>375</v>
      </c>
      <c r="BH106" s="254"/>
      <c r="BI106" s="254"/>
      <c r="BJ106" s="254"/>
      <c r="BK106" s="254"/>
      <c r="BL106" s="254"/>
      <c r="BM106" s="259"/>
      <c r="BN106" s="254"/>
      <c r="BO106" s="254"/>
      <c r="BP106" s="254"/>
      <c r="BQ106" s="254"/>
      <c r="BR106" s="259"/>
      <c r="BT106" s="93" t="b">
        <f>BE106=AC106</f>
        <v>1</v>
      </c>
      <c r="BU106" s="93" t="b">
        <f>BF106=AD106</f>
        <v>1</v>
      </c>
      <c r="BV106" s="93" t="b">
        <f>BG106=AE106</f>
        <v>1</v>
      </c>
      <c r="BW106" s="93" t="b">
        <f>BH106=AF106</f>
        <v>1</v>
      </c>
      <c r="BX106" s="93" t="b">
        <f>BI106=AG106</f>
        <v>1</v>
      </c>
      <c r="BY106" s="93" t="b">
        <f>BJ106=AH106</f>
        <v>1</v>
      </c>
      <c r="BZ106" s="93" t="b">
        <f>BK106=AI106</f>
        <v>1</v>
      </c>
      <c r="CA106" s="93" t="b">
        <f>BL106=AJ106</f>
        <v>1</v>
      </c>
      <c r="CB106" s="93" t="b">
        <f>BM106=AK106</f>
        <v>1</v>
      </c>
      <c r="CC106" s="93" t="b">
        <f>BN106=AL106</f>
        <v>1</v>
      </c>
      <c r="CD106" s="93" t="b">
        <f>BO106=AM106</f>
        <v>1</v>
      </c>
      <c r="CE106" s="93" t="b">
        <f>BP106=AN106</f>
        <v>1</v>
      </c>
      <c r="CF106" s="93" t="b">
        <f>BQ106=AO106</f>
        <v>1</v>
      </c>
      <c r="CG106" s="93" t="b">
        <f>BR106=AP106</f>
        <v>1</v>
      </c>
    </row>
    <row r="107" spans="1:85">
      <c r="A107" t="s">
        <v>1026</v>
      </c>
      <c r="B107" s="40">
        <v>2246</v>
      </c>
      <c r="C107" s="40" t="s">
        <v>375</v>
      </c>
      <c r="D107" s="40"/>
      <c r="E107" s="40"/>
      <c r="F107" s="40"/>
      <c r="G107" s="40"/>
      <c r="H107" s="40"/>
      <c r="I107" s="40"/>
      <c r="J107" s="40"/>
      <c r="K107" s="40"/>
      <c r="L107" s="257"/>
      <c r="M107" t="str">
        <f>VLOOKUP(N107,Y$2:Z$128,2,FALSE)</f>
        <v>Eastfield Infant and Nursery School</v>
      </c>
      <c r="N107">
        <v>2246</v>
      </c>
      <c r="O107" t="str">
        <f>IF(D107="Yes","Day 11","")</f>
        <v/>
      </c>
      <c r="P107" t="str">
        <f>IF(E107="Yes","Day 11","")</f>
        <v/>
      </c>
      <c r="Q107" t="str">
        <f>IF(G107="Yes",H107,"")</f>
        <v/>
      </c>
      <c r="R107" t="str">
        <f>IF(J107="Yes","Day 11","")</f>
        <v/>
      </c>
      <c r="Y107">
        <v>3052</v>
      </c>
      <c r="Z107" t="s">
        <v>662</v>
      </c>
      <c r="AC107" t="s">
        <v>1026</v>
      </c>
      <c r="AD107">
        <v>2246</v>
      </c>
      <c r="AE107" t="s">
        <v>375</v>
      </c>
      <c r="AK107" s="256"/>
      <c r="AQ107" s="93" t="b">
        <f>AC107=A107</f>
        <v>1</v>
      </c>
      <c r="AR107" s="93" t="b">
        <f>AD107=B107</f>
        <v>1</v>
      </c>
      <c r="AS107" s="93" t="b">
        <f>AE107=C107</f>
        <v>1</v>
      </c>
      <c r="AT107" s="93" t="b">
        <f>AH107=D107</f>
        <v>1</v>
      </c>
      <c r="AU107" s="93" t="b">
        <f>AI107=L107</f>
        <v>1</v>
      </c>
      <c r="AV107" s="93" t="b">
        <f>AJ107=E107</f>
        <v>1</v>
      </c>
      <c r="AW107" s="93" t="b">
        <f>AK107=F107</f>
        <v>1</v>
      </c>
      <c r="AX107" s="93" t="b">
        <f>AL107=G107</f>
        <v>1</v>
      </c>
      <c r="AY107" s="93" t="b">
        <f>AM107=H107</f>
        <v>1</v>
      </c>
      <c r="AZ107" s="93" t="b">
        <f>I107=AN107</f>
        <v>1</v>
      </c>
      <c r="BA107" s="93" t="b">
        <f>AO107=J107</f>
        <v>1</v>
      </c>
      <c r="BB107" s="93" t="b">
        <f>AP107=K107</f>
        <v>1</v>
      </c>
      <c r="BE107" s="255" t="s">
        <v>1026</v>
      </c>
      <c r="BF107" s="255">
        <v>2246</v>
      </c>
      <c r="BG107" s="255" t="s">
        <v>375</v>
      </c>
      <c r="BH107" s="255"/>
      <c r="BI107" s="255"/>
      <c r="BJ107" s="255"/>
      <c r="BK107" s="255"/>
      <c r="BL107" s="255"/>
      <c r="BM107" s="258"/>
      <c r="BN107" s="255"/>
      <c r="BO107" s="255"/>
      <c r="BP107" s="255"/>
      <c r="BQ107" s="255"/>
      <c r="BR107" s="258"/>
      <c r="BT107" s="93" t="b">
        <f>BE107=AC107</f>
        <v>1</v>
      </c>
      <c r="BU107" s="93" t="b">
        <f>BF107=AD107</f>
        <v>1</v>
      </c>
      <c r="BV107" s="93" t="b">
        <f>BG107=AE107</f>
        <v>1</v>
      </c>
      <c r="BW107" s="93" t="b">
        <f>BH107=AF107</f>
        <v>1</v>
      </c>
      <c r="BX107" s="93" t="b">
        <f>BI107=AG107</f>
        <v>1</v>
      </c>
      <c r="BY107" s="93" t="b">
        <f>BJ107=AH107</f>
        <v>1</v>
      </c>
      <c r="BZ107" s="93" t="b">
        <f>BK107=AI107</f>
        <v>1</v>
      </c>
      <c r="CA107" s="93" t="b">
        <f>BL107=AJ107</f>
        <v>1</v>
      </c>
      <c r="CB107" s="93" t="b">
        <f>BM107=AK107</f>
        <v>1</v>
      </c>
      <c r="CC107" s="93" t="b">
        <f>BN107=AL107</f>
        <v>1</v>
      </c>
      <c r="CD107" s="93" t="b">
        <f>BO107=AM107</f>
        <v>1</v>
      </c>
      <c r="CE107" s="93" t="b">
        <f>BP107=AN107</f>
        <v>1</v>
      </c>
      <c r="CF107" s="93" t="b">
        <f>BQ107=AO107</f>
        <v>1</v>
      </c>
      <c r="CG107" s="93" t="b">
        <f>BR107=AP107</f>
        <v>1</v>
      </c>
    </row>
    <row r="108" spans="1:85">
      <c r="A108" t="s">
        <v>197</v>
      </c>
      <c r="B108" s="40">
        <v>5200</v>
      </c>
      <c r="C108" s="40" t="s">
        <v>375</v>
      </c>
      <c r="D108" s="40"/>
      <c r="E108" s="40"/>
      <c r="F108" s="40"/>
      <c r="G108" s="40"/>
      <c r="H108" s="40"/>
      <c r="I108" s="40"/>
      <c r="J108" s="40"/>
      <c r="K108" s="40"/>
      <c r="L108" s="257"/>
      <c r="M108" t="str">
        <f>VLOOKUP(N108,Y$2:Z$128,2,FALSE)</f>
        <v>St Helen's primary School</v>
      </c>
      <c r="N108">
        <v>5200</v>
      </c>
      <c r="O108" t="str">
        <f>IF(D108="Yes","Day 11","")</f>
        <v/>
      </c>
      <c r="P108" t="str">
        <f>IF(E108="Yes","Day 11","")</f>
        <v/>
      </c>
      <c r="Q108" t="str">
        <f>IF(G108="Yes",H108,"")</f>
        <v/>
      </c>
      <c r="R108" t="str">
        <f>IF(J108="Yes","Day 11","")</f>
        <v/>
      </c>
      <c r="Y108">
        <v>2046</v>
      </c>
      <c r="Z108" t="s">
        <v>204</v>
      </c>
      <c r="AC108" t="s">
        <v>197</v>
      </c>
      <c r="AD108">
        <v>5200</v>
      </c>
      <c r="AE108" t="s">
        <v>375</v>
      </c>
      <c r="AK108" s="256"/>
      <c r="AQ108" s="93" t="b">
        <f>AC108=A108</f>
        <v>1</v>
      </c>
      <c r="AR108" s="93" t="b">
        <f>AD108=B108</f>
        <v>1</v>
      </c>
      <c r="AS108" s="93" t="b">
        <f>AE108=C108</f>
        <v>1</v>
      </c>
      <c r="AT108" s="93" t="b">
        <f>AH108=D108</f>
        <v>1</v>
      </c>
      <c r="AU108" s="93" t="b">
        <f>AI108=L108</f>
        <v>1</v>
      </c>
      <c r="AV108" s="93" t="b">
        <f>AJ108=E108</f>
        <v>1</v>
      </c>
      <c r="AW108" s="93" t="b">
        <f>AK108=F108</f>
        <v>1</v>
      </c>
      <c r="AX108" s="93" t="b">
        <f>AL108=G108</f>
        <v>1</v>
      </c>
      <c r="AY108" s="93" t="b">
        <f>AM108=H108</f>
        <v>1</v>
      </c>
      <c r="AZ108" s="93" t="b">
        <f>I108=AN108</f>
        <v>1</v>
      </c>
      <c r="BA108" s="93" t="b">
        <f>AO108=J108</f>
        <v>1</v>
      </c>
      <c r="BB108" s="93" t="b">
        <f>AP108=K108</f>
        <v>1</v>
      </c>
      <c r="BE108" s="254" t="s">
        <v>197</v>
      </c>
      <c r="BF108" s="254">
        <v>5200</v>
      </c>
      <c r="BG108" s="254" t="s">
        <v>375</v>
      </c>
      <c r="BH108" s="254"/>
      <c r="BI108" s="254"/>
      <c r="BJ108" s="254"/>
      <c r="BK108" s="254"/>
      <c r="BL108" s="254"/>
      <c r="BM108" s="259"/>
      <c r="BN108" s="254"/>
      <c r="BO108" s="254"/>
      <c r="BP108" s="254"/>
      <c r="BQ108" s="254"/>
      <c r="BR108" s="259"/>
      <c r="BT108" s="93" t="b">
        <f>BE108=AC108</f>
        <v>1</v>
      </c>
      <c r="BU108" s="93" t="b">
        <f>BF108=AD108</f>
        <v>1</v>
      </c>
      <c r="BV108" s="93" t="b">
        <f>BG108=AE108</f>
        <v>1</v>
      </c>
      <c r="BW108" s="93" t="b">
        <f>BH108=AF108</f>
        <v>1</v>
      </c>
      <c r="BX108" s="93" t="b">
        <f>BI108=AG108</f>
        <v>1</v>
      </c>
      <c r="BY108" s="93" t="b">
        <f>BJ108=AH108</f>
        <v>1</v>
      </c>
      <c r="BZ108" s="93" t="b">
        <f>BK108=AI108</f>
        <v>1</v>
      </c>
      <c r="CA108" s="93" t="b">
        <f>BL108=AJ108</f>
        <v>1</v>
      </c>
      <c r="CB108" s="93" t="b">
        <f>BM108=AK108</f>
        <v>1</v>
      </c>
      <c r="CC108" s="93" t="b">
        <f>BN108=AL108</f>
        <v>1</v>
      </c>
      <c r="CD108" s="93" t="b">
        <f>BO108=AM108</f>
        <v>1</v>
      </c>
      <c r="CE108" s="93" t="b">
        <f>BP108=AN108</f>
        <v>1</v>
      </c>
      <c r="CF108" s="93" t="b">
        <f>BQ108=AO108</f>
        <v>1</v>
      </c>
      <c r="CG108" s="93" t="b">
        <f>BR108=AP108</f>
        <v>1</v>
      </c>
    </row>
    <row r="109" spans="1:85">
      <c r="A109" t="s">
        <v>1027</v>
      </c>
      <c r="B109" s="40">
        <v>3014</v>
      </c>
      <c r="C109" s="40" t="s">
        <v>375</v>
      </c>
      <c r="D109" s="40"/>
      <c r="E109" s="40"/>
      <c r="F109" s="40"/>
      <c r="G109" s="40"/>
      <c r="H109" s="40"/>
      <c r="I109" s="40"/>
      <c r="J109" s="40"/>
      <c r="K109" s="40"/>
      <c r="L109" s="257"/>
      <c r="M109" t="str">
        <f>VLOOKUP(N109,Y$2:Z$128,2,FALSE)</f>
        <v>Fordham CofE Primary School</v>
      </c>
      <c r="N109">
        <v>3014</v>
      </c>
      <c r="O109" t="str">
        <f>IF(D109="Yes","Day 11","")</f>
        <v/>
      </c>
      <c r="P109" t="str">
        <f>IF(E109="Yes","Day 11","")</f>
        <v/>
      </c>
      <c r="Q109" t="str">
        <f>IF(G109="Yes",H109,"")</f>
        <v/>
      </c>
      <c r="R109" t="str">
        <f>IF(J109="Yes","Day 11","")</f>
        <v/>
      </c>
      <c r="Y109">
        <v>3325</v>
      </c>
      <c r="Z109" t="s">
        <v>665</v>
      </c>
      <c r="AC109" t="s">
        <v>1027</v>
      </c>
      <c r="AD109">
        <v>3014</v>
      </c>
      <c r="AE109" t="s">
        <v>375</v>
      </c>
      <c r="AK109" s="256"/>
      <c r="AQ109" s="93" t="b">
        <f>AC109=A109</f>
        <v>1</v>
      </c>
      <c r="AR109" s="93" t="b">
        <f>AD109=B109</f>
        <v>1</v>
      </c>
      <c r="AS109" s="93" t="b">
        <f>AE109=C109</f>
        <v>1</v>
      </c>
      <c r="AT109" s="93" t="b">
        <f>AH109=D109</f>
        <v>1</v>
      </c>
      <c r="AU109" s="93" t="b">
        <f>AI109=L109</f>
        <v>1</v>
      </c>
      <c r="AV109" s="93" t="b">
        <f>AJ109=E109</f>
        <v>1</v>
      </c>
      <c r="AW109" s="93" t="b">
        <f>AK109=F109</f>
        <v>1</v>
      </c>
      <c r="AX109" s="93" t="b">
        <f>AL109=G109</f>
        <v>1</v>
      </c>
      <c r="AY109" s="93" t="b">
        <f>AM109=H109</f>
        <v>1</v>
      </c>
      <c r="AZ109" s="93" t="b">
        <f>I109=AN109</f>
        <v>1</v>
      </c>
      <c r="BA109" s="93" t="b">
        <f>AO109=J109</f>
        <v>1</v>
      </c>
      <c r="BB109" s="93" t="b">
        <f>AP109=K109</f>
        <v>1</v>
      </c>
      <c r="BE109" s="255" t="s">
        <v>1027</v>
      </c>
      <c r="BF109" s="255">
        <v>3014</v>
      </c>
      <c r="BG109" s="255" t="s">
        <v>375</v>
      </c>
      <c r="BH109" s="255"/>
      <c r="BI109" s="255"/>
      <c r="BJ109" s="255"/>
      <c r="BK109" s="255"/>
      <c r="BL109" s="255"/>
      <c r="BM109" s="258"/>
      <c r="BN109" s="255"/>
      <c r="BO109" s="255"/>
      <c r="BP109" s="255"/>
      <c r="BQ109" s="255"/>
      <c r="BR109" s="258"/>
      <c r="BT109" s="93" t="b">
        <f>BE109=AC109</f>
        <v>1</v>
      </c>
      <c r="BU109" s="93" t="b">
        <f>BF109=AD109</f>
        <v>1</v>
      </c>
      <c r="BV109" s="93" t="b">
        <f>BG109=AE109</f>
        <v>1</v>
      </c>
      <c r="BW109" s="93" t="b">
        <f>BH109=AF109</f>
        <v>1</v>
      </c>
      <c r="BX109" s="93" t="b">
        <f>BI109=AG109</f>
        <v>1</v>
      </c>
      <c r="BY109" s="93" t="b">
        <f>BJ109=AH109</f>
        <v>1</v>
      </c>
      <c r="BZ109" s="93" t="b">
        <f>BK109=AI109</f>
        <v>1</v>
      </c>
      <c r="CA109" s="93" t="b">
        <f>BL109=AJ109</f>
        <v>1</v>
      </c>
      <c r="CB109" s="93" t="b">
        <f>BM109=AK109</f>
        <v>1</v>
      </c>
      <c r="CC109" s="93" t="b">
        <f>BN109=AL109</f>
        <v>1</v>
      </c>
      <c r="CD109" s="93" t="b">
        <f>BO109=AM109</f>
        <v>1</v>
      </c>
      <c r="CE109" s="93" t="b">
        <f>BP109=AN109</f>
        <v>1</v>
      </c>
      <c r="CF109" s="93" t="b">
        <f>BQ109=AO109</f>
        <v>1</v>
      </c>
      <c r="CG109" s="93" t="b">
        <f>BR109=AP109</f>
        <v>1</v>
      </c>
    </row>
    <row r="110" spans="1:85">
      <c r="A110" t="s">
        <v>626</v>
      </c>
      <c r="B110">
        <v>7023</v>
      </c>
      <c r="C110" t="s">
        <v>375</v>
      </c>
      <c r="L110" s="256"/>
      <c r="M110" t="str">
        <f>VLOOKUP(N110,Y$2:Z$128,2,FALSE)</f>
        <v>Samuel Pepys School</v>
      </c>
      <c r="N110">
        <v>7023</v>
      </c>
      <c r="O110" t="str">
        <f>IF(D110="Yes","Day 11","")</f>
        <v/>
      </c>
      <c r="P110" t="str">
        <f>IF(E110="Yes","Day 11","")</f>
        <v/>
      </c>
      <c r="Q110" t="str">
        <f>IF(G110="Yes",H110,"")</f>
        <v/>
      </c>
      <c r="R110" t="str">
        <f>IF(J110="Yes","Day 11","")</f>
        <v/>
      </c>
      <c r="Y110">
        <v>2217</v>
      </c>
      <c r="Z110" t="s">
        <v>114</v>
      </c>
      <c r="AC110" t="s">
        <v>626</v>
      </c>
      <c r="AD110">
        <v>7023</v>
      </c>
      <c r="AE110" t="s">
        <v>375</v>
      </c>
      <c r="AK110" s="256"/>
      <c r="AQ110" s="93" t="b">
        <f>AC110=A110</f>
        <v>1</v>
      </c>
      <c r="AR110" s="93" t="b">
        <f>AD110=B110</f>
        <v>1</v>
      </c>
      <c r="AS110" s="93" t="b">
        <f>AE110=C110</f>
        <v>1</v>
      </c>
      <c r="AT110" s="93" t="b">
        <f>AH110=D110</f>
        <v>1</v>
      </c>
      <c r="AU110" s="93" t="b">
        <f>AI110=L110</f>
        <v>1</v>
      </c>
      <c r="AV110" s="93" t="b">
        <f>AJ110=E110</f>
        <v>1</v>
      </c>
      <c r="AW110" s="93" t="b">
        <f>AK110=F110</f>
        <v>1</v>
      </c>
      <c r="AX110" s="93" t="b">
        <f>AL110=G110</f>
        <v>1</v>
      </c>
      <c r="AY110" s="93" t="b">
        <f>AM110=H110</f>
        <v>1</v>
      </c>
      <c r="AZ110" s="93" t="b">
        <f>I110=AN110</f>
        <v>1</v>
      </c>
      <c r="BA110" s="93" t="b">
        <f>AO110=J110</f>
        <v>1</v>
      </c>
      <c r="BB110" s="93" t="b">
        <f>AP110=K110</f>
        <v>1</v>
      </c>
      <c r="BE110" s="254" t="s">
        <v>626</v>
      </c>
      <c r="BF110" s="254">
        <v>7023</v>
      </c>
      <c r="BG110" s="254" t="s">
        <v>375</v>
      </c>
      <c r="BH110" s="254"/>
      <c r="BI110" s="254"/>
      <c r="BJ110" s="254"/>
      <c r="BK110" s="254"/>
      <c r="BL110" s="254"/>
      <c r="BM110" s="259"/>
      <c r="BN110" s="254"/>
      <c r="BO110" s="254"/>
      <c r="BP110" s="254"/>
      <c r="BQ110" s="254"/>
      <c r="BR110" s="259"/>
      <c r="BT110" s="93" t="b">
        <f>BE110=AC110</f>
        <v>1</v>
      </c>
      <c r="BU110" s="93" t="b">
        <f>BF110=AD110</f>
        <v>1</v>
      </c>
      <c r="BV110" s="93" t="b">
        <f>BG110=AE110</f>
        <v>1</v>
      </c>
      <c r="BW110" s="93" t="b">
        <f>BH110=AF110</f>
        <v>1</v>
      </c>
      <c r="BX110" s="93" t="b">
        <f>BI110=AG110</f>
        <v>1</v>
      </c>
      <c r="BY110" s="93" t="b">
        <f>BJ110=AH110</f>
        <v>1</v>
      </c>
      <c r="BZ110" s="93" t="b">
        <f>BK110=AI110</f>
        <v>1</v>
      </c>
      <c r="CA110" s="93" t="b">
        <f>BL110=AJ110</f>
        <v>1</v>
      </c>
      <c r="CB110" s="93" t="b">
        <f>BM110=AK110</f>
        <v>1</v>
      </c>
      <c r="CC110" s="93" t="b">
        <f>BN110=AL110</f>
        <v>1</v>
      </c>
      <c r="CD110" s="93" t="b">
        <f>BO110=AM110</f>
        <v>1</v>
      </c>
      <c r="CE110" s="93" t="b">
        <f>BP110=AN110</f>
        <v>1</v>
      </c>
      <c r="CF110" s="93" t="b">
        <f>BQ110=AO110</f>
        <v>1</v>
      </c>
      <c r="CG110" s="93" t="b">
        <f>BR110=AP110</f>
        <v>1</v>
      </c>
    </row>
    <row r="111" spans="1:85">
      <c r="A111" t="s">
        <v>162</v>
      </c>
      <c r="B111">
        <v>1007</v>
      </c>
      <c r="C111" t="s">
        <v>375</v>
      </c>
      <c r="L111" s="256"/>
      <c r="M111" t="str">
        <f>VLOOKUP(N111,Y$2:Z$128,2,FALSE)</f>
        <v>Huntingdon Nursery School</v>
      </c>
      <c r="N111">
        <v>1007</v>
      </c>
      <c r="O111" t="str">
        <f>IF(D111="Yes","Day 11","")</f>
        <v/>
      </c>
      <c r="P111" t="str">
        <f>IF(E111="Yes","Day 11","")</f>
        <v/>
      </c>
      <c r="Q111" t="str">
        <f>IF(G111="Yes",H111,"")</f>
        <v/>
      </c>
      <c r="R111" t="str">
        <f>IF(J111="Yes","Day 11","")</f>
        <v/>
      </c>
      <c r="Y111">
        <v>3943</v>
      </c>
      <c r="Z111" t="s">
        <v>120</v>
      </c>
      <c r="AC111" t="s">
        <v>162</v>
      </c>
      <c r="AD111">
        <v>1007</v>
      </c>
      <c r="AE111" t="s">
        <v>375</v>
      </c>
      <c r="AK111" s="256"/>
      <c r="AQ111" s="93" t="b">
        <f>AC111=A111</f>
        <v>1</v>
      </c>
      <c r="AR111" s="93" t="b">
        <f>AD111=B111</f>
        <v>1</v>
      </c>
      <c r="AS111" s="93" t="b">
        <f>AE111=C111</f>
        <v>1</v>
      </c>
      <c r="AT111" s="93" t="b">
        <f>AH111=D111</f>
        <v>1</v>
      </c>
      <c r="AU111" s="93" t="b">
        <f>AI111=L111</f>
        <v>1</v>
      </c>
      <c r="AV111" s="93" t="b">
        <f>AJ111=E111</f>
        <v>1</v>
      </c>
      <c r="AW111" s="93" t="b">
        <f>AK111=F111</f>
        <v>1</v>
      </c>
      <c r="AX111" s="93" t="b">
        <f>AL111=G111</f>
        <v>1</v>
      </c>
      <c r="AY111" s="93" t="b">
        <f>AM111=H111</f>
        <v>1</v>
      </c>
      <c r="AZ111" s="93" t="b">
        <f>I111=AN111</f>
        <v>1</v>
      </c>
      <c r="BA111" s="93" t="b">
        <f>AO111=J111</f>
        <v>1</v>
      </c>
      <c r="BB111" s="93" t="b">
        <f>AP111=K111</f>
        <v>1</v>
      </c>
      <c r="BE111" s="255" t="s">
        <v>162</v>
      </c>
      <c r="BF111" s="255">
        <v>1007</v>
      </c>
      <c r="BG111" s="255" t="s">
        <v>375</v>
      </c>
      <c r="BH111" s="255"/>
      <c r="BI111" s="255"/>
      <c r="BJ111" s="255"/>
      <c r="BK111" s="255"/>
      <c r="BL111" s="255"/>
      <c r="BM111" s="258"/>
      <c r="BN111" s="255"/>
      <c r="BO111" s="255"/>
      <c r="BP111" s="255"/>
      <c r="BQ111" s="255"/>
      <c r="BR111" s="258"/>
      <c r="BT111" s="93" t="b">
        <f>BE111=AC111</f>
        <v>1</v>
      </c>
      <c r="BU111" s="93" t="b">
        <f>BF111=AD111</f>
        <v>1</v>
      </c>
      <c r="BV111" s="93" t="b">
        <f>BG111=AE111</f>
        <v>1</v>
      </c>
      <c r="BW111" s="93" t="b">
        <f>BH111=AF111</f>
        <v>1</v>
      </c>
      <c r="BX111" s="93" t="b">
        <f>BI111=AG111</f>
        <v>1</v>
      </c>
      <c r="BY111" s="93" t="b">
        <f>BJ111=AH111</f>
        <v>1</v>
      </c>
      <c r="BZ111" s="93" t="b">
        <f>BK111=AI111</f>
        <v>1</v>
      </c>
      <c r="CA111" s="93" t="b">
        <f>BL111=AJ111</f>
        <v>1</v>
      </c>
      <c r="CB111" s="93" t="b">
        <f>BM111=AK111</f>
        <v>1</v>
      </c>
      <c r="CC111" s="93" t="b">
        <f>BN111=AL111</f>
        <v>1</v>
      </c>
      <c r="CD111" s="93" t="b">
        <f>BO111=AM111</f>
        <v>1</v>
      </c>
      <c r="CE111" s="93" t="b">
        <f>BP111=AN111</f>
        <v>1</v>
      </c>
      <c r="CF111" s="93" t="b">
        <f>BQ111=AO111</f>
        <v>1</v>
      </c>
      <c r="CG111" s="93" t="b">
        <f>BR111=AP111</f>
        <v>1</v>
      </c>
    </row>
    <row r="112" spans="1:85">
      <c r="A112" t="s">
        <v>666</v>
      </c>
      <c r="B112">
        <v>3317</v>
      </c>
      <c r="C112" t="s">
        <v>374</v>
      </c>
      <c r="D112" t="s">
        <v>374</v>
      </c>
      <c r="E112" t="s">
        <v>375</v>
      </c>
      <c r="G112" t="s">
        <v>375</v>
      </c>
      <c r="J112" t="s">
        <v>375</v>
      </c>
      <c r="L112">
        <v>155</v>
      </c>
      <c r="M112" t="str">
        <f>VLOOKUP(N112,Y$2:Z$128,2,FALSE)</f>
        <v>Linton CofE Infant School</v>
      </c>
      <c r="N112">
        <v>3317</v>
      </c>
      <c r="O112" t="str">
        <f>IF(D112="Yes","Day 11","")</f>
        <v>Day 11</v>
      </c>
      <c r="P112" t="str">
        <f>IF(E112="Yes","Day 11","")</f>
        <v/>
      </c>
      <c r="Q112" t="str">
        <f>IF(G112="Yes",H112,"")</f>
        <v/>
      </c>
      <c r="R112" t="str">
        <f>IF(J112="Yes","Day 11","")</f>
        <v/>
      </c>
      <c r="Y112">
        <v>3368</v>
      </c>
      <c r="Z112" t="s">
        <v>670</v>
      </c>
      <c r="AC112" t="s">
        <v>666</v>
      </c>
      <c r="AD112">
        <v>3317</v>
      </c>
      <c r="AE112" t="s">
        <v>374</v>
      </c>
      <c r="AF112" t="s">
        <v>1028</v>
      </c>
      <c r="AG112" t="s">
        <v>374</v>
      </c>
      <c r="AH112" t="s">
        <v>374</v>
      </c>
      <c r="AI112">
        <v>155</v>
      </c>
      <c r="AJ112" t="s">
        <v>375</v>
      </c>
      <c r="AK112" s="256"/>
      <c r="AL112" t="s">
        <v>375</v>
      </c>
      <c r="AO112" t="s">
        <v>375</v>
      </c>
      <c r="AQ112" s="93" t="b">
        <f>AC112=A112</f>
        <v>1</v>
      </c>
      <c r="AR112" s="93" t="b">
        <f>AD112=B112</f>
        <v>1</v>
      </c>
      <c r="AS112" s="93" t="b">
        <f>AE112=C112</f>
        <v>1</v>
      </c>
      <c r="AT112" s="93" t="b">
        <f>AH112=D112</f>
        <v>1</v>
      </c>
      <c r="AU112" s="93" t="b">
        <f>AI112=L112</f>
        <v>1</v>
      </c>
      <c r="AV112" s="93" t="b">
        <f>AJ112=E112</f>
        <v>1</v>
      </c>
      <c r="AW112" s="93" t="b">
        <f>AK112=F112</f>
        <v>1</v>
      </c>
      <c r="AX112" s="93" t="b">
        <f>AL112=G112</f>
        <v>1</v>
      </c>
      <c r="AY112" s="93" t="b">
        <f>AM112=H112</f>
        <v>1</v>
      </c>
      <c r="AZ112" s="93" t="b">
        <f>I112=AN112</f>
        <v>1</v>
      </c>
      <c r="BA112" s="93" t="b">
        <f>AO112=J112</f>
        <v>1</v>
      </c>
      <c r="BB112" s="93" t="b">
        <f>AP112=K112</f>
        <v>1</v>
      </c>
      <c r="BE112" s="254" t="s">
        <v>666</v>
      </c>
      <c r="BF112" s="254">
        <v>3317</v>
      </c>
      <c r="BG112" s="254" t="s">
        <v>374</v>
      </c>
      <c r="BH112" s="254" t="s">
        <v>1028</v>
      </c>
      <c r="BI112" s="254" t="s">
        <v>374</v>
      </c>
      <c r="BJ112" s="254" t="s">
        <v>374</v>
      </c>
      <c r="BK112" s="254">
        <v>155</v>
      </c>
      <c r="BL112" s="254" t="s">
        <v>375</v>
      </c>
      <c r="BM112" s="259"/>
      <c r="BN112" s="254" t="s">
        <v>375</v>
      </c>
      <c r="BO112" s="254"/>
      <c r="BP112" s="254"/>
      <c r="BQ112" s="254" t="s">
        <v>375</v>
      </c>
      <c r="BR112" s="259"/>
      <c r="BT112" s="93" t="b">
        <f>BE112=AC112</f>
        <v>1</v>
      </c>
      <c r="BU112" s="93" t="b">
        <f>BF112=AD112</f>
        <v>1</v>
      </c>
      <c r="BV112" s="93" t="b">
        <f>BG112=AE112</f>
        <v>1</v>
      </c>
      <c r="BW112" s="93" t="b">
        <f>BH112=AF112</f>
        <v>1</v>
      </c>
      <c r="BX112" s="93" t="b">
        <f>BI112=AG112</f>
        <v>1</v>
      </c>
      <c r="BY112" s="93" t="b">
        <f>BJ112=AH112</f>
        <v>1</v>
      </c>
      <c r="BZ112" s="93" t="b">
        <f>BK112=AI112</f>
        <v>1</v>
      </c>
      <c r="CA112" s="93" t="b">
        <f>BL112=AJ112</f>
        <v>1</v>
      </c>
      <c r="CB112" s="93" t="b">
        <f>BM112=AK112</f>
        <v>1</v>
      </c>
      <c r="CC112" s="93" t="b">
        <f>BN112=AL112</f>
        <v>1</v>
      </c>
      <c r="CD112" s="93" t="b">
        <f>BO112=AM112</f>
        <v>1</v>
      </c>
      <c r="CE112" s="93" t="b">
        <f>BP112=AN112</f>
        <v>1</v>
      </c>
      <c r="CF112" s="93" t="b">
        <f>BQ112=AO112</f>
        <v>1</v>
      </c>
      <c r="CG112" s="93" t="b">
        <f>BR112=AP112</f>
        <v>1</v>
      </c>
    </row>
    <row r="113" spans="1:85">
      <c r="A113" s="255" t="s">
        <v>1033</v>
      </c>
      <c r="B113" s="255">
        <v>3368</v>
      </c>
      <c r="C113" s="255" t="s">
        <v>375</v>
      </c>
      <c r="D113" s="255"/>
      <c r="E113" s="255"/>
      <c r="F113" s="255"/>
      <c r="G113" s="255"/>
      <c r="J113" s="255"/>
      <c r="L113" s="255"/>
      <c r="M113" t="str">
        <f>VLOOKUP(N113,Y$2:Z$128,2,FALSE)</f>
        <v>Elton CofE Primary School of the Foundation of Frances and Jane Proby</v>
      </c>
      <c r="N113">
        <v>3368</v>
      </c>
      <c r="O113" t="str">
        <f>IF(D113="Yes","Day 11","")</f>
        <v/>
      </c>
      <c r="P113" t="str">
        <f>IF(E113="Yes","Day 11","")</f>
        <v/>
      </c>
      <c r="Q113" t="str">
        <f>IF(G113="Yes",H113,"")</f>
        <v/>
      </c>
      <c r="R113" t="str">
        <f>IF(J113="Yes","Day 11","")</f>
        <v/>
      </c>
      <c r="Y113">
        <v>1001</v>
      </c>
      <c r="Z113" t="s">
        <v>426</v>
      </c>
      <c r="AE113" s="317"/>
      <c r="AF113" s="317"/>
      <c r="AG113" s="317"/>
      <c r="AH113" s="317"/>
      <c r="AI113" s="317"/>
      <c r="AK113" s="256"/>
      <c r="AQ113" s="93" t="b">
        <f>AC113=A113</f>
        <v>0</v>
      </c>
      <c r="AR113" s="93" t="b">
        <f>AD113=B113</f>
        <v>0</v>
      </c>
      <c r="AS113" s="93" t="b">
        <f>AE113=C113</f>
        <v>0</v>
      </c>
      <c r="AT113" s="93" t="b">
        <f>AH113=D113</f>
        <v>1</v>
      </c>
      <c r="AU113" s="93" t="b">
        <f>AI113=L113</f>
        <v>1</v>
      </c>
      <c r="AV113" s="93" t="b">
        <f>AJ113=E113</f>
        <v>1</v>
      </c>
      <c r="AW113" s="93" t="b">
        <f>AK113=F113</f>
        <v>1</v>
      </c>
      <c r="AX113" s="93" t="b">
        <f>AL113=G113</f>
        <v>1</v>
      </c>
      <c r="AY113" s="93" t="b">
        <f>AM113=H113</f>
        <v>1</v>
      </c>
      <c r="AZ113" s="93" t="b">
        <f>I113=AN113</f>
        <v>1</v>
      </c>
      <c r="BA113" s="93" t="b">
        <f>AO113=J113</f>
        <v>1</v>
      </c>
      <c r="BB113" s="93" t="b">
        <f>AP113=K113</f>
        <v>1</v>
      </c>
      <c r="BE113" s="255" t="s">
        <v>1033</v>
      </c>
      <c r="BF113" s="255">
        <v>3368</v>
      </c>
      <c r="BG113" s="255" t="s">
        <v>375</v>
      </c>
      <c r="BH113" s="255"/>
      <c r="BI113" s="255"/>
      <c r="BJ113" s="255"/>
      <c r="BK113" s="255"/>
      <c r="BL113" s="255"/>
      <c r="BM113" s="258"/>
      <c r="BN113" s="255"/>
      <c r="BO113" s="255"/>
      <c r="BP113" s="255"/>
      <c r="BQ113" s="255"/>
      <c r="BR113" s="258"/>
      <c r="BT113" s="93" t="b">
        <f>BE113=AC113</f>
        <v>0</v>
      </c>
      <c r="BU113" s="93" t="b">
        <f>BF113=AD113</f>
        <v>0</v>
      </c>
      <c r="BV113" s="93" t="b">
        <f>BG113=AE113</f>
        <v>0</v>
      </c>
      <c r="BW113" s="93" t="b">
        <f>BH113=AF113</f>
        <v>1</v>
      </c>
      <c r="BX113" s="93" t="b">
        <f>BI113=AG113</f>
        <v>1</v>
      </c>
      <c r="BY113" s="93" t="b">
        <f>BJ113=AH113</f>
        <v>1</v>
      </c>
      <c r="BZ113" s="93" t="b">
        <f>BK113=AI113</f>
        <v>1</v>
      </c>
      <c r="CA113" s="93" t="b">
        <f>BL113=AJ113</f>
        <v>1</v>
      </c>
      <c r="CB113" s="93" t="b">
        <f>BM113=AK113</f>
        <v>1</v>
      </c>
      <c r="CC113" s="93" t="b">
        <f>BN113=AL113</f>
        <v>1</v>
      </c>
      <c r="CD113" s="93" t="b">
        <f>BO113=AM113</f>
        <v>1</v>
      </c>
      <c r="CE113" s="93" t="b">
        <f>BP113=AN113</f>
        <v>1</v>
      </c>
      <c r="CF113" s="93" t="b">
        <f>BQ113=AO113</f>
        <v>1</v>
      </c>
      <c r="CG113" s="93" t="b">
        <f>BR113=AP113</f>
        <v>1</v>
      </c>
    </row>
    <row r="114" spans="1:85">
      <c r="A114" s="254" t="s">
        <v>1034</v>
      </c>
      <c r="B114" s="254">
        <v>2115</v>
      </c>
      <c r="C114" s="254" t="s">
        <v>374</v>
      </c>
      <c r="D114" s="254" t="s">
        <v>374</v>
      </c>
      <c r="E114" s="254" t="s">
        <v>375</v>
      </c>
      <c r="F114" s="254"/>
      <c r="G114" s="254" t="s">
        <v>375</v>
      </c>
      <c r="J114" s="254" t="s">
        <v>375</v>
      </c>
      <c r="L114" s="254">
        <v>355</v>
      </c>
      <c r="M114" t="str">
        <f>VLOOKUP(N114,Y$2:Z$128,2,FALSE)</f>
        <v>Shirley Community Primary School</v>
      </c>
      <c r="N114">
        <v>2115</v>
      </c>
      <c r="O114" t="str">
        <f>IF(D114="Yes","Day 11","")</f>
        <v>Day 11</v>
      </c>
      <c r="P114" t="str">
        <f>IF(E114="Yes","Day 11","")</f>
        <v/>
      </c>
      <c r="Q114" t="str">
        <f>IF(G114="Yes",H114,"")</f>
        <v/>
      </c>
      <c r="R114" t="str">
        <f>IF(J114="Yes","Day 11","")</f>
        <v/>
      </c>
      <c r="Y114">
        <v>2123</v>
      </c>
      <c r="Z114" t="s">
        <v>471</v>
      </c>
      <c r="AE114" s="317"/>
      <c r="AF114" s="317"/>
      <c r="AG114" s="317"/>
      <c r="AH114" s="317"/>
      <c r="AI114" s="317"/>
      <c r="AK114" s="256"/>
      <c r="BE114" s="254" t="s">
        <v>1034</v>
      </c>
      <c r="BF114" s="254">
        <v>2115</v>
      </c>
      <c r="BG114" s="254" t="s">
        <v>374</v>
      </c>
      <c r="BH114" s="254" t="s">
        <v>1035</v>
      </c>
      <c r="BI114" s="254" t="s">
        <v>374</v>
      </c>
      <c r="BJ114" s="254" t="s">
        <v>374</v>
      </c>
      <c r="BK114" s="254">
        <v>355</v>
      </c>
      <c r="BL114" s="254" t="s">
        <v>375</v>
      </c>
      <c r="BM114" s="259"/>
      <c r="BN114" s="254" t="s">
        <v>375</v>
      </c>
      <c r="BO114" s="254"/>
      <c r="BP114" s="254"/>
      <c r="BQ114" s="254" t="s">
        <v>375</v>
      </c>
      <c r="BR114" s="259"/>
      <c r="BT114" s="93" t="b">
        <f>BE114=AC114</f>
        <v>0</v>
      </c>
      <c r="BU114" s="93" t="b">
        <f>BF114=AD114</f>
        <v>0</v>
      </c>
      <c r="BV114" s="93" t="b">
        <f>BG114=AE114</f>
        <v>0</v>
      </c>
      <c r="BW114" s="93" t="b">
        <f>BH114=AF114</f>
        <v>0</v>
      </c>
      <c r="BX114" s="93" t="b">
        <f>BI114=AG114</f>
        <v>0</v>
      </c>
      <c r="BY114" s="93" t="b">
        <f>BJ114=AH114</f>
        <v>0</v>
      </c>
      <c r="BZ114" s="93" t="b">
        <f>BK114=AI114</f>
        <v>0</v>
      </c>
      <c r="CA114" s="93" t="b">
        <f>BL114=AJ114</f>
        <v>0</v>
      </c>
      <c r="CB114" s="93" t="b">
        <f>BM114=AK114</f>
        <v>1</v>
      </c>
      <c r="CC114" s="93" t="b">
        <f>BN114=AL114</f>
        <v>0</v>
      </c>
      <c r="CD114" s="93" t="b">
        <f>BO114=AM114</f>
        <v>1</v>
      </c>
      <c r="CE114" s="93" t="b">
        <f>BP114=AN114</f>
        <v>1</v>
      </c>
      <c r="CF114" s="93" t="b">
        <f>BQ114=AO114</f>
        <v>0</v>
      </c>
      <c r="CG114" s="93" t="b">
        <f>BR114=AP114</f>
        <v>1</v>
      </c>
    </row>
    <row r="115" spans="1:85">
      <c r="A115" s="255" t="s">
        <v>1036</v>
      </c>
      <c r="B115" s="255">
        <v>7026</v>
      </c>
      <c r="C115" s="255" t="s">
        <v>375</v>
      </c>
      <c r="D115" s="255"/>
      <c r="E115" s="255"/>
      <c r="F115" s="255"/>
      <c r="G115" s="255"/>
      <c r="J115" s="255"/>
      <c r="L115" s="255"/>
      <c r="M115" t="str">
        <f>VLOOKUP(N115,Y$2:Z$128,2,FALSE)</f>
        <v>Castle School, Cambridge</v>
      </c>
      <c r="N115">
        <v>7026</v>
      </c>
      <c r="O115" t="str">
        <f>IF(D115="Yes","Day 11","")</f>
        <v/>
      </c>
      <c r="P115" t="str">
        <f>IF(E115="Yes","Day 11","")</f>
        <v/>
      </c>
      <c r="Q115" t="str">
        <f>IF(G115="Yes",H115,"")</f>
        <v/>
      </c>
      <c r="R115" t="str">
        <f>IF(J115="Yes","Day 11","")</f>
        <v/>
      </c>
      <c r="Y115">
        <v>2260</v>
      </c>
      <c r="Z115" t="s">
        <v>672</v>
      </c>
      <c r="AE115" s="317"/>
      <c r="AF115" s="317"/>
      <c r="AG115" s="317"/>
      <c r="AH115" s="317"/>
      <c r="AI115" s="317"/>
      <c r="BE115" s="255" t="s">
        <v>1036</v>
      </c>
      <c r="BF115" s="255">
        <v>7026</v>
      </c>
      <c r="BG115" s="255" t="s">
        <v>375</v>
      </c>
      <c r="BH115" s="255"/>
      <c r="BI115" s="255"/>
      <c r="BJ115" s="255"/>
      <c r="BK115" s="255"/>
      <c r="BL115" s="255"/>
      <c r="BM115" s="258"/>
      <c r="BN115" s="255"/>
      <c r="BO115" s="255"/>
      <c r="BP115" s="255"/>
      <c r="BQ115" s="255"/>
      <c r="BR115" s="258"/>
      <c r="BT115" s="93" t="b">
        <f>BE115=AC115</f>
        <v>0</v>
      </c>
      <c r="BU115" s="93" t="b">
        <f>BF115=AD115</f>
        <v>0</v>
      </c>
      <c r="BV115" s="93" t="b">
        <f>BG115=AE115</f>
        <v>0</v>
      </c>
      <c r="BW115" s="93" t="b">
        <f>BH115=AF115</f>
        <v>1</v>
      </c>
      <c r="BX115" s="93" t="b">
        <f>BI115=AG115</f>
        <v>1</v>
      </c>
      <c r="BY115" s="93" t="b">
        <f>BJ115=AH115</f>
        <v>1</v>
      </c>
      <c r="BZ115" s="93" t="b">
        <f>BK115=AI115</f>
        <v>1</v>
      </c>
      <c r="CA115" s="93" t="b">
        <f>BL115=AJ115</f>
        <v>1</v>
      </c>
      <c r="CB115" s="93" t="b">
        <f>BM115=AK115</f>
        <v>1</v>
      </c>
      <c r="CC115" s="93" t="b">
        <f>BN115=AL115</f>
        <v>1</v>
      </c>
      <c r="CD115" s="93" t="b">
        <f>BO115=AM115</f>
        <v>1</v>
      </c>
      <c r="CE115" s="93" t="b">
        <f>BP115=AN115</f>
        <v>1</v>
      </c>
      <c r="CF115" s="93" t="b">
        <f>BQ115=AO115</f>
        <v>1</v>
      </c>
      <c r="CG115" s="93" t="b">
        <f>BR115=AP115</f>
        <v>1</v>
      </c>
    </row>
    <row r="116" spans="1:85">
      <c r="A116" s="254" t="s">
        <v>207</v>
      </c>
      <c r="B116" s="254">
        <v>3389</v>
      </c>
      <c r="C116" s="254" t="s">
        <v>375</v>
      </c>
      <c r="D116" s="254"/>
      <c r="E116" s="254"/>
      <c r="F116" s="254"/>
      <c r="G116" s="254"/>
      <c r="J116" s="254"/>
      <c r="L116" s="254"/>
      <c r="M116" t="str">
        <f>VLOOKUP(N116,Y$2:Z$128,2,FALSE)</f>
        <v>The Vine Inter-Church Primary School</v>
      </c>
      <c r="N116">
        <v>3389</v>
      </c>
      <c r="O116" t="str">
        <f>IF(D116="Yes","Day 11","")</f>
        <v/>
      </c>
      <c r="P116" t="str">
        <f>IF(E116="Yes","Day 11","")</f>
        <v/>
      </c>
      <c r="Q116" t="str">
        <f>IF(G116="Yes",H116,"")</f>
        <v/>
      </c>
      <c r="R116" t="str">
        <f>IF(J116="Yes","Day 11","")</f>
        <v/>
      </c>
      <c r="Y116">
        <v>3058</v>
      </c>
      <c r="Z116" t="s">
        <v>673</v>
      </c>
      <c r="BE116" s="254" t="s">
        <v>207</v>
      </c>
      <c r="BF116" s="254">
        <v>3389</v>
      </c>
      <c r="BG116" s="254" t="s">
        <v>375</v>
      </c>
      <c r="BH116" s="254"/>
      <c r="BI116" s="254"/>
      <c r="BJ116" s="254"/>
      <c r="BK116" s="254"/>
      <c r="BL116" s="254"/>
      <c r="BM116" s="259"/>
      <c r="BN116" s="254"/>
      <c r="BO116" s="254"/>
      <c r="BP116" s="254"/>
      <c r="BQ116" s="254"/>
      <c r="BR116" s="259"/>
      <c r="BT116" s="93" t="b">
        <f>BE116=AC116</f>
        <v>0</v>
      </c>
      <c r="BU116" s="93" t="b">
        <f>BF116=AD116</f>
        <v>0</v>
      </c>
      <c r="BV116" s="93" t="b">
        <f>BG116=AE116</f>
        <v>0</v>
      </c>
      <c r="BW116" s="93" t="b">
        <f>BH116=AF116</f>
        <v>1</v>
      </c>
      <c r="BX116" s="93" t="b">
        <f>BI116=AG116</f>
        <v>1</v>
      </c>
      <c r="BY116" s="93" t="b">
        <f>BJ116=AH116</f>
        <v>1</v>
      </c>
      <c r="BZ116" s="93" t="b">
        <f>BK116=AI116</f>
        <v>1</v>
      </c>
      <c r="CA116" s="93" t="b">
        <f>BL116=AJ116</f>
        <v>1</v>
      </c>
      <c r="CB116" s="93" t="b">
        <f>BM116=AK116</f>
        <v>1</v>
      </c>
      <c r="CC116" s="93" t="b">
        <f>BN116=AL116</f>
        <v>1</v>
      </c>
      <c r="CD116" s="93" t="b">
        <f>BO116=AM116</f>
        <v>1</v>
      </c>
      <c r="CE116" s="93" t="b">
        <f>BP116=AN116</f>
        <v>1</v>
      </c>
      <c r="CF116" s="93" t="b">
        <f>BQ116=AO116</f>
        <v>1</v>
      </c>
      <c r="CG116" s="93" t="b">
        <f>BR116=AP116</f>
        <v>1</v>
      </c>
    </row>
    <row r="117" spans="12:70">
      <c r="L117" s="256"/>
      <c r="M117" t="e">
        <f>VLOOKUP(N117,Y$2:Z$128,2,FALSE)</f>
        <v>#N/A</v>
      </c>
      <c r="O117" t="str">
        <f>IF(D117="Yes","Day 11","")</f>
        <v/>
      </c>
      <c r="P117" t="str">
        <f>IF(E117="Yes","Day 11","")</f>
        <v/>
      </c>
      <c r="Q117" t="str">
        <f>IF(G117="Yes",H117,"")</f>
        <v/>
      </c>
      <c r="R117" t="str">
        <f>IF(J117="Yes","Day 11","")</f>
        <v/>
      </c>
      <c r="Y117">
        <v>3389</v>
      </c>
      <c r="Z117" t="s">
        <v>207</v>
      </c>
      <c r="BM117" s="256"/>
      <c r="BR117" s="256"/>
    </row>
    <row r="118" spans="12:70">
      <c r="L118" s="256"/>
      <c r="M118" t="e">
        <f>VLOOKUP(N118,Y$2:Z$128,2,FALSE)</f>
        <v>#N/A</v>
      </c>
      <c r="O118" t="str">
        <f>IF(D118="Yes","Day 11","")</f>
        <v/>
      </c>
      <c r="P118" t="str">
        <f>IF(E118="Yes","Day 11","")</f>
        <v/>
      </c>
      <c r="Q118" t="str">
        <f>IF(G118="Yes",H118,"")</f>
        <v/>
      </c>
      <c r="R118" t="str">
        <f>IF(J118="Yes","Day 11","")</f>
        <v/>
      </c>
      <c r="Y118">
        <v>2001</v>
      </c>
      <c r="Z118" t="s">
        <v>674</v>
      </c>
      <c r="BM118" s="256"/>
      <c r="BR118" s="256"/>
    </row>
    <row r="119" spans="12:65">
      <c r="L119" s="256"/>
      <c r="M119" t="e">
        <f>VLOOKUP(N119,Y$2:Z$128,2,FALSE)</f>
        <v>#N/A</v>
      </c>
      <c r="O119" t="str">
        <f>IF(D119="Yes","Day 11","")</f>
        <v/>
      </c>
      <c r="P119" t="str">
        <f>IF(E119="Yes","Day 11","")</f>
        <v/>
      </c>
      <c r="Q119" t="str">
        <f>IF(G119="Yes",H119,"")</f>
        <v/>
      </c>
      <c r="R119" t="str">
        <f>IF(J119="Yes","Day 11","")</f>
        <v/>
      </c>
      <c r="Y119">
        <v>2064</v>
      </c>
      <c r="Z119" t="s">
        <v>209</v>
      </c>
      <c r="BM119" s="256"/>
    </row>
    <row r="120" spans="12:65">
      <c r="L120" s="256"/>
      <c r="M120" t="e">
        <f>VLOOKUP(N120,Y$2:Z$128,2,FALSE)</f>
        <v>#N/A</v>
      </c>
      <c r="O120" t="str">
        <f>IF(D120="Yes","Day 11","")</f>
        <v/>
      </c>
      <c r="P120" t="str">
        <f>IF(E120="Yes","Day 11","")</f>
        <v/>
      </c>
      <c r="Q120" t="str">
        <f>IF(G120="Yes",H120,"")</f>
        <v/>
      </c>
      <c r="R120" t="str">
        <f>IF(J120="Yes","Day 11","")</f>
        <v/>
      </c>
      <c r="Y120">
        <v>2000</v>
      </c>
      <c r="Z120" t="s">
        <v>210</v>
      </c>
      <c r="BM120" s="256"/>
    </row>
    <row r="121" spans="12:26">
      <c r="L121" s="256"/>
      <c r="M121" t="e">
        <f>VLOOKUP(N121,Y$2:Z$128,2,FALSE)</f>
        <v>#N/A</v>
      </c>
      <c r="O121" t="str">
        <f>IF(D121="Yes","Day 11","")</f>
        <v/>
      </c>
      <c r="P121" t="str">
        <f>IF(E121="Yes","Day 11","")</f>
        <v/>
      </c>
      <c r="Q121" t="str">
        <f>IF(G121="Yes",H121,"")</f>
        <v/>
      </c>
      <c r="R121" t="str">
        <f>IF(J121="Yes","Day 11","")</f>
        <v/>
      </c>
      <c r="Y121">
        <v>2048</v>
      </c>
      <c r="Z121" t="s">
        <v>651</v>
      </c>
    </row>
    <row r="122" spans="13:26">
      <c r="M122" t="e">
        <f>VLOOKUP(N122,Y$2:Z$128,2,FALSE)</f>
        <v>#N/A</v>
      </c>
      <c r="O122" t="str">
        <f>IF(D122="Yes","Day 11","")</f>
        <v/>
      </c>
      <c r="P122" t="str">
        <f>IF(E122="Yes","Day 11","")</f>
        <v/>
      </c>
      <c r="Q122" t="str">
        <f>IF(G122="Yes",H122,"")</f>
        <v/>
      </c>
      <c r="R122" t="str">
        <f>IF(J122="Yes","Day 11","")</f>
        <v/>
      </c>
      <c r="Y122">
        <v>2232</v>
      </c>
      <c r="Z122" t="s">
        <v>212</v>
      </c>
    </row>
    <row r="123" spans="13:26">
      <c r="M123" t="e">
        <f>VLOOKUP(N123,Y$2:Z$128,2,FALSE)</f>
        <v>#N/A</v>
      </c>
      <c r="O123" t="str">
        <f>IF(D123="Yes","Day 11","")</f>
        <v/>
      </c>
      <c r="P123" t="str">
        <f>IF(E123="Yes","Day 11","")</f>
        <v/>
      </c>
      <c r="Q123" t="str">
        <f>IF(G123="Yes",H123,"")</f>
        <v/>
      </c>
      <c r="R123" t="str">
        <f>IF(J123="Yes","Day 11","")</f>
        <v/>
      </c>
      <c r="Y123">
        <v>3392</v>
      </c>
      <c r="Z123" t="s">
        <v>213</v>
      </c>
    </row>
    <row r="124" spans="25:26">
      <c r="Y124">
        <v>3054</v>
      </c>
      <c r="Z124" t="s">
        <v>555</v>
      </c>
    </row>
    <row r="125" spans="14:26" ht="130.5">
      <c r="N125" s="97" t="s">
        <v>671</v>
      </c>
      <c r="Y125">
        <v>3032</v>
      </c>
      <c r="Z125" t="s">
        <v>675</v>
      </c>
    </row>
    <row r="126" spans="25:26">
      <c r="Y126">
        <v>2054</v>
      </c>
      <c r="Z126" t="s">
        <v>216</v>
      </c>
    </row>
    <row r="127" spans="25:26">
      <c r="Y127">
        <v>2240</v>
      </c>
      <c r="Z127" t="s">
        <v>676</v>
      </c>
    </row>
    <row r="128" spans="25:26">
      <c r="Y128">
        <v>2254</v>
      </c>
      <c r="Z128" t="s">
        <v>218</v>
      </c>
    </row>
  </sheetData>
  <sheetProtection algorithmName="SHA-512" hashValue="ne/n2WZcKQwQP8gkIgRJKPbq6cU7jsAqdh6cO2xCnOt57hJ6Fg+biZFrU/NHaZKzhUbsLtnZBxc/CQPAIkLBmg==" saltValue="uJd4cNniWQ9Vmd+W+6oYcg==" spinCount="100000" sheet="1" objects="1" scenarios="1"/>
  <mergeCells count="2">
    <mergeCell ref="AE113:AI115"/>
    <mergeCell ref="AB1:AB6"/>
  </mergeCells>
  <conditionalFormatting sqref="A1:A112 A117:A1048576">
    <cfRule type="duplicateValues" dxfId="171" priority="4"/>
  </conditionalFormatting>
  <conditionalFormatting sqref="A2:A112">
    <cfRule type="duplicateValues" dxfId="172" priority="5"/>
  </conditionalFormatting>
  <conditionalFormatting sqref="AQ1:BB113">
    <cfRule type="cellIs" dxfId="173" operator="notEqual" priority="2">
      <formula>TRUE</formula>
    </cfRule>
    <cfRule type="cellIs" dxfId="174" operator="equal" priority="3">
      <formula>TRUE</formula>
    </cfRule>
  </conditionalFormatting>
  <conditionalFormatting sqref="BT1:CG116">
    <cfRule type="cellIs" dxfId="175" operator="equal" priority="1">
      <formula>FALSE</formula>
    </cfRule>
  </conditionalFormatting>
  <pageMargins left="0.7" right="0.7" top="0.75" bottom="0.75" header="0.3" footer="0.3"/>
  <headerFooter scaleWithDoc="1" alignWithMargins="0" differentFirst="0" differentOddEven="0"/>
  <legacyDrawing r:id="rId1"/>
  <extLst/>
</worksheet>
</file>

<file path=xl/worksheets/sheet1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3"/>
  <sheetViews>
    <sheetView view="normal" workbookViewId="0">
      <selection pane="topLeft" activeCell="A1" sqref="A1"/>
    </sheetView>
  </sheetViews>
  <sheetFormatPr defaultRowHeight="14.5"/>
  <sheetData/>
  <pageMargins left="0.7" right="0.7" top="0.75" bottom="0.75" header="0.3" footer="0.3"/>
  <headerFooter scaleWithDoc="1" alignWithMargins="0" differentFirst="0" differentOddEven="0"/>
  <extLst/>
</worksheet>
</file>

<file path=xl/worksheets/sheet1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2"/>
  <dimension ref="A1:X120"/>
  <sheetViews>
    <sheetView view="normal" workbookViewId="0">
      <selection pane="topLeft" activeCell="D1" sqref="D1"/>
    </sheetView>
  </sheetViews>
  <sheetFormatPr defaultRowHeight="14.5"/>
  <cols>
    <col min="1" max="6" width="20" bestFit="1" customWidth="1"/>
    <col min="7" max="9" width="20" style="101" bestFit="1" customWidth="1"/>
    <col min="10" max="11" width="20" bestFit="1" customWidth="1"/>
    <col min="12" max="12" width="20" style="101" bestFit="1" customWidth="1"/>
    <col min="13" max="13" width="20" bestFit="1" customWidth="1"/>
    <col min="14" max="20" width="20" style="101" bestFit="1" customWidth="1"/>
  </cols>
  <sheetData>
    <row r="1" spans="1:24" s="97" customFormat="1" ht="61.5" customHeight="1">
      <c r="A1" s="97" t="s">
        <v>677</v>
      </c>
      <c r="B1" s="97" t="s">
        <v>678</v>
      </c>
      <c r="C1" s="97" t="s">
        <v>679</v>
      </c>
      <c r="D1" s="97" t="s">
        <v>680</v>
      </c>
      <c r="E1" s="97" t="s">
        <v>79</v>
      </c>
      <c r="F1" s="97" t="s">
        <v>681</v>
      </c>
      <c r="G1" s="100" t="s">
        <v>357</v>
      </c>
      <c r="H1" s="100" t="s">
        <v>358</v>
      </c>
      <c r="I1" s="100" t="s">
        <v>359</v>
      </c>
      <c r="J1" s="97" t="s">
        <v>682</v>
      </c>
      <c r="K1" s="97" t="s">
        <v>683</v>
      </c>
      <c r="L1" s="100" t="s">
        <v>360</v>
      </c>
      <c r="M1" s="97" t="s">
        <v>684</v>
      </c>
      <c r="N1" s="100" t="s">
        <v>361</v>
      </c>
      <c r="O1" s="100" t="s">
        <v>362</v>
      </c>
      <c r="P1" s="100" t="s">
        <v>363</v>
      </c>
      <c r="Q1" s="100" t="s">
        <v>364</v>
      </c>
      <c r="R1" s="100" t="s">
        <v>365</v>
      </c>
      <c r="S1" s="100" t="s">
        <v>366</v>
      </c>
      <c r="T1" s="100" t="s">
        <v>367</v>
      </c>
      <c r="V1" s="103" t="s">
        <v>685</v>
      </c>
      <c r="W1" s="108" t="s">
        <v>686</v>
      </c>
      <c r="X1" t="s">
        <v>687</v>
      </c>
    </row>
    <row r="2" spans="1:19">
      <c r="A2">
        <v>3</v>
      </c>
      <c r="B2" s="98">
        <v>45373.6121875</v>
      </c>
      <c r="C2" s="98">
        <v>45373.6127893518</v>
      </c>
      <c r="D2" t="s">
        <v>688</v>
      </c>
      <c r="F2" s="98"/>
      <c r="G2" s="101" t="s">
        <v>428</v>
      </c>
      <c r="H2" s="102" t="s">
        <v>239</v>
      </c>
      <c r="I2" s="101" t="s">
        <v>374</v>
      </c>
      <c r="J2" t="s">
        <v>689</v>
      </c>
      <c r="K2" t="s">
        <v>374</v>
      </c>
      <c r="L2" s="101" t="s">
        <v>374</v>
      </c>
      <c r="M2" s="99" t="s">
        <v>690</v>
      </c>
      <c r="N2" s="101" t="s">
        <v>375</v>
      </c>
      <c r="P2" s="101" t="s">
        <v>375</v>
      </c>
      <c r="S2" s="101" t="s">
        <v>375</v>
      </c>
    </row>
    <row r="3" spans="1:20">
      <c r="A3">
        <v>4</v>
      </c>
      <c r="B3" s="98">
        <v>45373.6178356481</v>
      </c>
      <c r="C3" s="98">
        <v>45373.6222453704</v>
      </c>
      <c r="D3" t="s">
        <v>688</v>
      </c>
      <c r="F3" s="98"/>
      <c r="G3" s="101" t="s">
        <v>372</v>
      </c>
      <c r="H3" s="101" t="s">
        <v>373</v>
      </c>
      <c r="I3" s="101" t="s">
        <v>374</v>
      </c>
      <c r="J3" t="s">
        <v>691</v>
      </c>
      <c r="K3" t="s">
        <v>374</v>
      </c>
      <c r="L3" s="101" t="s">
        <v>374</v>
      </c>
      <c r="M3" s="99" t="s">
        <v>692</v>
      </c>
      <c r="N3" s="101" t="s">
        <v>375</v>
      </c>
      <c r="P3" s="101" t="s">
        <v>374</v>
      </c>
      <c r="Q3" s="101" t="s">
        <v>108</v>
      </c>
      <c r="R3" s="102" t="s">
        <v>376</v>
      </c>
      <c r="S3" s="101" t="s">
        <v>374</v>
      </c>
      <c r="T3" s="102" t="s">
        <v>377</v>
      </c>
    </row>
    <row r="4" spans="1:9" hidden="1">
      <c r="A4">
        <v>5</v>
      </c>
      <c r="B4" s="98">
        <v>45373.6426273148</v>
      </c>
      <c r="C4" s="98">
        <v>45373.6431944444</v>
      </c>
      <c r="D4" t="s">
        <v>688</v>
      </c>
      <c r="F4" s="98"/>
      <c r="G4" s="101" t="s">
        <v>379</v>
      </c>
      <c r="H4" s="102" t="s">
        <v>290</v>
      </c>
      <c r="I4" s="101" t="s">
        <v>375</v>
      </c>
    </row>
    <row r="5" spans="1:20">
      <c r="A5">
        <v>6</v>
      </c>
      <c r="B5" s="98">
        <v>45373.6861111111</v>
      </c>
      <c r="C5" s="98">
        <v>45373.6903125</v>
      </c>
      <c r="D5" t="s">
        <v>688</v>
      </c>
      <c r="F5" s="98"/>
      <c r="G5" s="101" t="s">
        <v>380</v>
      </c>
      <c r="H5" s="101" t="s">
        <v>381</v>
      </c>
      <c r="I5" s="101" t="s">
        <v>374</v>
      </c>
      <c r="J5" t="s">
        <v>693</v>
      </c>
      <c r="K5" t="s">
        <v>374</v>
      </c>
      <c r="L5" s="101" t="s">
        <v>374</v>
      </c>
      <c r="M5" s="99" t="s">
        <v>694</v>
      </c>
      <c r="N5" s="101" t="s">
        <v>375</v>
      </c>
      <c r="P5" s="101" t="s">
        <v>374</v>
      </c>
      <c r="Q5" s="101" t="s">
        <v>108</v>
      </c>
      <c r="R5" s="102" t="s">
        <v>382</v>
      </c>
      <c r="S5" s="101" t="s">
        <v>374</v>
      </c>
      <c r="T5" s="102" t="s">
        <v>383</v>
      </c>
    </row>
    <row r="6" spans="1:9" hidden="1">
      <c r="A6">
        <v>7</v>
      </c>
      <c r="B6" s="98">
        <v>45376.3328935185</v>
      </c>
      <c r="C6" s="98">
        <v>45376.3332986111</v>
      </c>
      <c r="D6" t="s">
        <v>688</v>
      </c>
      <c r="F6" s="98"/>
      <c r="G6" s="101" t="s">
        <v>384</v>
      </c>
      <c r="H6" s="102" t="s">
        <v>385</v>
      </c>
      <c r="I6" s="101" t="s">
        <v>375</v>
      </c>
    </row>
    <row r="7" spans="1:9" hidden="1">
      <c r="A7">
        <v>8</v>
      </c>
      <c r="B7" s="98">
        <v>45376.3824652778</v>
      </c>
      <c r="C7" s="98">
        <v>45376.3828009259</v>
      </c>
      <c r="D7" t="s">
        <v>688</v>
      </c>
      <c r="F7" s="98"/>
      <c r="G7" s="101" t="s">
        <v>387</v>
      </c>
      <c r="H7" s="101" t="s">
        <v>388</v>
      </c>
      <c r="I7" s="101" t="s">
        <v>375</v>
      </c>
    </row>
    <row r="8" spans="1:9" hidden="1">
      <c r="A8">
        <v>9</v>
      </c>
      <c r="B8" s="98">
        <v>45376.4027546296</v>
      </c>
      <c r="C8" s="98">
        <v>45376.4072916667</v>
      </c>
      <c r="D8" t="s">
        <v>688</v>
      </c>
      <c r="F8" s="98"/>
      <c r="G8" s="101" t="s">
        <v>390</v>
      </c>
      <c r="H8" s="102" t="s">
        <v>391</v>
      </c>
      <c r="I8" s="101" t="s">
        <v>375</v>
      </c>
    </row>
    <row r="9" spans="1:20">
      <c r="A9">
        <v>10</v>
      </c>
      <c r="B9" s="98">
        <v>45376.5127546296</v>
      </c>
      <c r="C9" s="98">
        <v>45376.5136921296</v>
      </c>
      <c r="D9" t="s">
        <v>688</v>
      </c>
      <c r="F9" s="98"/>
      <c r="G9" s="101" t="s">
        <v>148</v>
      </c>
      <c r="H9" s="102" t="s">
        <v>280</v>
      </c>
      <c r="I9" s="101" t="s">
        <v>374</v>
      </c>
      <c r="J9" t="s">
        <v>695</v>
      </c>
      <c r="K9" t="s">
        <v>374</v>
      </c>
      <c r="L9" s="101" t="s">
        <v>374</v>
      </c>
      <c r="M9" s="99" t="s">
        <v>696</v>
      </c>
      <c r="N9" s="101" t="s">
        <v>375</v>
      </c>
      <c r="P9" s="101" t="s">
        <v>375</v>
      </c>
      <c r="S9" s="101" t="s">
        <v>374</v>
      </c>
      <c r="T9" s="102" t="s">
        <v>393</v>
      </c>
    </row>
    <row r="10" spans="1:20">
      <c r="A10">
        <v>11</v>
      </c>
      <c r="B10" s="98">
        <v>45376.5846643519</v>
      </c>
      <c r="C10" s="98">
        <v>45376.5955555556</v>
      </c>
      <c r="D10" t="s">
        <v>688</v>
      </c>
      <c r="F10" s="98"/>
      <c r="G10" s="101" t="s">
        <v>130</v>
      </c>
      <c r="H10" s="102" t="s">
        <v>261</v>
      </c>
      <c r="I10" s="101" t="s">
        <v>374</v>
      </c>
      <c r="J10" t="s">
        <v>697</v>
      </c>
      <c r="K10" t="s">
        <v>374</v>
      </c>
      <c r="L10" s="101" t="s">
        <v>374</v>
      </c>
      <c r="M10" s="99" t="s">
        <v>698</v>
      </c>
      <c r="N10" s="101" t="s">
        <v>374</v>
      </c>
      <c r="O10" s="102" t="s">
        <v>394</v>
      </c>
      <c r="P10" s="101" t="s">
        <v>375</v>
      </c>
      <c r="S10" s="101" t="s">
        <v>374</v>
      </c>
      <c r="T10" s="102" t="s">
        <v>395</v>
      </c>
    </row>
    <row r="11" spans="1:9" hidden="1">
      <c r="A11">
        <v>12</v>
      </c>
      <c r="B11" s="98">
        <v>45376.6240972222</v>
      </c>
      <c r="C11" s="98">
        <v>45376.6244328704</v>
      </c>
      <c r="D11" t="s">
        <v>688</v>
      </c>
      <c r="F11" s="98"/>
      <c r="G11" s="101" t="s">
        <v>699</v>
      </c>
      <c r="H11" s="102" t="s">
        <v>263</v>
      </c>
      <c r="I11" s="101" t="s">
        <v>375</v>
      </c>
    </row>
    <row r="12" spans="1:19">
      <c r="A12">
        <v>13</v>
      </c>
      <c r="B12" s="98">
        <v>45377.3898611111</v>
      </c>
      <c r="C12" s="98">
        <v>45377.4058101852</v>
      </c>
      <c r="D12" t="s">
        <v>688</v>
      </c>
      <c r="F12" s="98"/>
      <c r="G12" s="101" t="s">
        <v>397</v>
      </c>
      <c r="H12" s="101" t="s">
        <v>398</v>
      </c>
      <c r="I12" s="101" t="s">
        <v>374</v>
      </c>
      <c r="J12" t="s">
        <v>700</v>
      </c>
      <c r="K12" t="s">
        <v>374</v>
      </c>
      <c r="L12" s="101" t="s">
        <v>374</v>
      </c>
      <c r="M12" s="99" t="s">
        <v>701</v>
      </c>
      <c r="N12" s="101" t="s">
        <v>375</v>
      </c>
      <c r="P12" s="101" t="s">
        <v>375</v>
      </c>
      <c r="S12" s="101" t="s">
        <v>375</v>
      </c>
    </row>
    <row r="13" spans="1:19">
      <c r="A13">
        <v>14</v>
      </c>
      <c r="B13" s="98">
        <v>45377.4185532407</v>
      </c>
      <c r="C13" s="98">
        <v>45377.4202893519</v>
      </c>
      <c r="D13" t="s">
        <v>688</v>
      </c>
      <c r="F13" s="98"/>
      <c r="G13" s="101" t="s">
        <v>399</v>
      </c>
      <c r="H13" s="101" t="s">
        <v>400</v>
      </c>
      <c r="I13" s="101" t="s">
        <v>374</v>
      </c>
      <c r="J13" t="s">
        <v>702</v>
      </c>
      <c r="K13" t="s">
        <v>374</v>
      </c>
      <c r="L13" s="101" t="s">
        <v>374</v>
      </c>
      <c r="M13" s="99" t="s">
        <v>703</v>
      </c>
      <c r="N13" s="101" t="s">
        <v>375</v>
      </c>
      <c r="P13" s="101" t="s">
        <v>375</v>
      </c>
      <c r="S13" s="101" t="s">
        <v>375</v>
      </c>
    </row>
    <row r="14" spans="1:20">
      <c r="A14">
        <v>15</v>
      </c>
      <c r="B14" s="98">
        <v>45377.4129050926</v>
      </c>
      <c r="C14" s="98">
        <v>45377.4258333333</v>
      </c>
      <c r="D14" t="s">
        <v>688</v>
      </c>
      <c r="F14" s="98"/>
      <c r="G14" s="101" t="s">
        <v>401</v>
      </c>
      <c r="H14" s="102" t="s">
        <v>250</v>
      </c>
      <c r="I14" s="101" t="s">
        <v>374</v>
      </c>
      <c r="J14" t="s">
        <v>704</v>
      </c>
      <c r="K14" t="s">
        <v>374</v>
      </c>
      <c r="L14" s="101" t="s">
        <v>374</v>
      </c>
      <c r="M14" s="99" t="s">
        <v>705</v>
      </c>
      <c r="N14" s="101" t="s">
        <v>374</v>
      </c>
      <c r="O14" s="102" t="s">
        <v>402</v>
      </c>
      <c r="P14" s="101" t="s">
        <v>374</v>
      </c>
      <c r="Q14" s="101" t="s">
        <v>111</v>
      </c>
      <c r="R14" s="102" t="s">
        <v>403</v>
      </c>
      <c r="S14" s="101" t="s">
        <v>374</v>
      </c>
      <c r="T14" s="102" t="s">
        <v>404</v>
      </c>
    </row>
    <row r="15" spans="1:20">
      <c r="A15">
        <v>16</v>
      </c>
      <c r="B15" s="98">
        <v>45377.3571990741</v>
      </c>
      <c r="C15" s="98">
        <v>45377.4599421296</v>
      </c>
      <c r="D15" t="s">
        <v>688</v>
      </c>
      <c r="F15" s="98"/>
      <c r="G15" s="101" t="s">
        <v>173</v>
      </c>
      <c r="H15" s="101" t="s">
        <v>406</v>
      </c>
      <c r="I15" s="101" t="s">
        <v>374</v>
      </c>
      <c r="J15" t="s">
        <v>706</v>
      </c>
      <c r="K15" t="s">
        <v>374</v>
      </c>
      <c r="L15" s="101" t="s">
        <v>374</v>
      </c>
      <c r="M15" s="99" t="s">
        <v>707</v>
      </c>
      <c r="N15" s="101" t="s">
        <v>374</v>
      </c>
      <c r="O15" s="102" t="s">
        <v>407</v>
      </c>
      <c r="P15" s="101" t="s">
        <v>374</v>
      </c>
      <c r="Q15" s="101" t="s">
        <v>111</v>
      </c>
      <c r="R15" s="102" t="s">
        <v>408</v>
      </c>
      <c r="S15" s="101" t="s">
        <v>374</v>
      </c>
      <c r="T15" s="102" t="s">
        <v>409</v>
      </c>
    </row>
    <row r="16" spans="1:20">
      <c r="A16">
        <v>17</v>
      </c>
      <c r="B16" s="98">
        <v>45377.4438773148</v>
      </c>
      <c r="C16" s="98">
        <v>45377.4624074074</v>
      </c>
      <c r="D16" t="s">
        <v>688</v>
      </c>
      <c r="F16" s="98"/>
      <c r="G16" s="101" t="s">
        <v>410</v>
      </c>
      <c r="H16" s="101" t="s">
        <v>411</v>
      </c>
      <c r="I16" s="101" t="s">
        <v>374</v>
      </c>
      <c r="J16" t="s">
        <v>708</v>
      </c>
      <c r="K16" t="s">
        <v>374</v>
      </c>
      <c r="L16" s="101" t="s">
        <v>374</v>
      </c>
      <c r="M16" s="99" t="s">
        <v>709</v>
      </c>
      <c r="N16" s="101" t="s">
        <v>374</v>
      </c>
      <c r="O16" s="102" t="s">
        <v>412</v>
      </c>
      <c r="P16" s="101" t="s">
        <v>375</v>
      </c>
      <c r="S16" s="101" t="s">
        <v>374</v>
      </c>
      <c r="T16" s="102" t="s">
        <v>413</v>
      </c>
    </row>
    <row r="17" spans="1:19">
      <c r="A17">
        <v>18</v>
      </c>
      <c r="B17" s="98">
        <v>45377.4372337963</v>
      </c>
      <c r="C17" s="98">
        <v>45377.480462963</v>
      </c>
      <c r="D17" t="s">
        <v>688</v>
      </c>
      <c r="F17" s="98"/>
      <c r="G17" s="101" t="s">
        <v>170</v>
      </c>
      <c r="H17" s="102" t="s">
        <v>415</v>
      </c>
      <c r="I17" s="101" t="s">
        <v>374</v>
      </c>
      <c r="J17" t="s">
        <v>710</v>
      </c>
      <c r="K17" t="s">
        <v>374</v>
      </c>
      <c r="L17" s="101" t="s">
        <v>374</v>
      </c>
      <c r="M17" s="99" t="s">
        <v>711</v>
      </c>
      <c r="N17" s="101" t="s">
        <v>375</v>
      </c>
      <c r="P17" s="101" t="s">
        <v>374</v>
      </c>
      <c r="Q17" s="101" t="s">
        <v>108</v>
      </c>
      <c r="R17" s="102" t="s">
        <v>416</v>
      </c>
      <c r="S17" s="101" t="s">
        <v>375</v>
      </c>
    </row>
    <row r="18" spans="1:9" hidden="1">
      <c r="A18">
        <v>19</v>
      </c>
      <c r="B18" s="98">
        <v>45377.5520717593</v>
      </c>
      <c r="C18" s="98">
        <v>45377.5524537037</v>
      </c>
      <c r="D18" t="s">
        <v>688</v>
      </c>
      <c r="F18" s="98"/>
      <c r="G18" s="101" t="s">
        <v>418</v>
      </c>
      <c r="H18" s="102" t="s">
        <v>419</v>
      </c>
      <c r="I18" s="101" t="s">
        <v>375</v>
      </c>
    </row>
    <row r="19" spans="1:20">
      <c r="A19">
        <v>20</v>
      </c>
      <c r="B19" s="98">
        <v>45377.496400463</v>
      </c>
      <c r="C19" s="98">
        <v>45377.5741550926</v>
      </c>
      <c r="D19" t="s">
        <v>688</v>
      </c>
      <c r="F19" s="98"/>
      <c r="G19" s="101" t="s">
        <v>191</v>
      </c>
      <c r="H19" s="102" t="s">
        <v>420</v>
      </c>
      <c r="I19" s="101" t="s">
        <v>374</v>
      </c>
      <c r="J19" t="s">
        <v>712</v>
      </c>
      <c r="K19" t="s">
        <v>374</v>
      </c>
      <c r="L19" s="101" t="s">
        <v>374</v>
      </c>
      <c r="M19" s="99" t="s">
        <v>713</v>
      </c>
      <c r="N19" s="101" t="s">
        <v>374</v>
      </c>
      <c r="O19" s="102" t="s">
        <v>421</v>
      </c>
      <c r="P19" s="101" t="s">
        <v>375</v>
      </c>
      <c r="S19" s="101" t="s">
        <v>374</v>
      </c>
      <c r="T19" s="102" t="s">
        <v>422</v>
      </c>
    </row>
    <row r="20" spans="1:20">
      <c r="A20">
        <v>21</v>
      </c>
      <c r="B20" s="98">
        <v>45377.541724537</v>
      </c>
      <c r="C20" s="98">
        <v>45377.6152662037</v>
      </c>
      <c r="D20" t="s">
        <v>688</v>
      </c>
      <c r="F20" s="98"/>
      <c r="G20" s="101" t="s">
        <v>423</v>
      </c>
      <c r="H20" s="101" t="s">
        <v>424</v>
      </c>
      <c r="I20" s="101" t="s">
        <v>374</v>
      </c>
      <c r="J20" t="s">
        <v>714</v>
      </c>
      <c r="K20" t="s">
        <v>374</v>
      </c>
      <c r="L20" s="101" t="s">
        <v>374</v>
      </c>
      <c r="M20" s="99" t="s">
        <v>715</v>
      </c>
      <c r="N20" s="101" t="s">
        <v>374</v>
      </c>
      <c r="O20" s="102" t="s">
        <v>716</v>
      </c>
      <c r="P20" s="101" t="s">
        <v>374</v>
      </c>
      <c r="Q20" s="101" t="s">
        <v>108</v>
      </c>
      <c r="R20" s="102" t="s">
        <v>491</v>
      </c>
      <c r="S20" s="101" t="s">
        <v>374</v>
      </c>
      <c r="T20" s="102" t="s">
        <v>717</v>
      </c>
    </row>
    <row r="21" spans="1:19">
      <c r="A21">
        <v>22</v>
      </c>
      <c r="B21" s="98">
        <v>45378.3963194444</v>
      </c>
      <c r="C21" s="98">
        <v>45378.4033564815</v>
      </c>
      <c r="D21" t="s">
        <v>688</v>
      </c>
      <c r="F21" s="98"/>
      <c r="G21" s="101" t="s">
        <v>426</v>
      </c>
      <c r="H21" s="102" t="s">
        <v>344</v>
      </c>
      <c r="I21" s="101" t="s">
        <v>374</v>
      </c>
      <c r="J21" t="s">
        <v>718</v>
      </c>
      <c r="K21" t="s">
        <v>374</v>
      </c>
      <c r="L21" s="101" t="s">
        <v>374</v>
      </c>
      <c r="M21" s="99" t="s">
        <v>719</v>
      </c>
      <c r="N21" s="101" t="s">
        <v>375</v>
      </c>
      <c r="P21" s="101" t="s">
        <v>375</v>
      </c>
      <c r="S21" s="101" t="s">
        <v>375</v>
      </c>
    </row>
    <row r="22" spans="1:19">
      <c r="A22">
        <v>23</v>
      </c>
      <c r="B22" s="98">
        <v>45378.4594907407</v>
      </c>
      <c r="C22" s="98">
        <v>45378.4598726852</v>
      </c>
      <c r="D22" t="s">
        <v>688</v>
      </c>
      <c r="F22" s="98"/>
      <c r="G22" s="101" t="s">
        <v>428</v>
      </c>
      <c r="H22" s="102" t="s">
        <v>239</v>
      </c>
      <c r="I22" s="101" t="s">
        <v>374</v>
      </c>
      <c r="J22" t="s">
        <v>720</v>
      </c>
      <c r="K22" t="s">
        <v>374</v>
      </c>
      <c r="L22" s="101" t="s">
        <v>374</v>
      </c>
      <c r="M22" s="99" t="s">
        <v>721</v>
      </c>
      <c r="N22" s="101" t="s">
        <v>375</v>
      </c>
      <c r="P22" s="101" t="s">
        <v>375</v>
      </c>
      <c r="S22" s="101" t="s">
        <v>375</v>
      </c>
    </row>
    <row r="23" spans="1:19">
      <c r="A23">
        <v>24</v>
      </c>
      <c r="B23" s="98">
        <v>45378.471412037</v>
      </c>
      <c r="C23" s="98">
        <v>45378.4753009259</v>
      </c>
      <c r="D23" t="s">
        <v>688</v>
      </c>
      <c r="F23" s="98"/>
      <c r="G23" s="101" t="s">
        <v>430</v>
      </c>
      <c r="H23" s="101" t="s">
        <v>431</v>
      </c>
      <c r="I23" s="101" t="s">
        <v>374</v>
      </c>
      <c r="J23" t="s">
        <v>722</v>
      </c>
      <c r="K23" t="s">
        <v>374</v>
      </c>
      <c r="L23" s="101" t="s">
        <v>374</v>
      </c>
      <c r="M23" s="99" t="s">
        <v>723</v>
      </c>
      <c r="N23" s="101" t="s">
        <v>375</v>
      </c>
      <c r="P23" s="101" t="s">
        <v>375</v>
      </c>
      <c r="S23" s="101" t="s">
        <v>375</v>
      </c>
    </row>
    <row r="24" spans="1:19">
      <c r="A24">
        <v>25</v>
      </c>
      <c r="B24" s="98">
        <v>45378.4366087963</v>
      </c>
      <c r="C24" s="98">
        <v>45378.487025463</v>
      </c>
      <c r="D24" t="s">
        <v>688</v>
      </c>
      <c r="F24" s="98"/>
      <c r="G24" s="101" t="s">
        <v>433</v>
      </c>
      <c r="H24" s="101" t="s">
        <v>434</v>
      </c>
      <c r="I24" s="101" t="s">
        <v>374</v>
      </c>
      <c r="J24" t="s">
        <v>724</v>
      </c>
      <c r="K24" t="s">
        <v>374</v>
      </c>
      <c r="L24" s="101" t="s">
        <v>375</v>
      </c>
      <c r="N24" s="101" t="s">
        <v>375</v>
      </c>
      <c r="P24" s="101" t="s">
        <v>374</v>
      </c>
      <c r="Q24" s="101" t="s">
        <v>111</v>
      </c>
      <c r="R24" s="110">
        <v>0.92</v>
      </c>
      <c r="S24" s="101" t="s">
        <v>375</v>
      </c>
    </row>
    <row r="25" spans="1:20">
      <c r="A25">
        <v>26</v>
      </c>
      <c r="B25" s="98">
        <v>45378.4729513889</v>
      </c>
      <c r="C25" s="98">
        <v>45378.5371296296</v>
      </c>
      <c r="D25" t="s">
        <v>688</v>
      </c>
      <c r="F25" s="98"/>
      <c r="G25" s="101" t="s">
        <v>725</v>
      </c>
      <c r="H25" s="101" t="s">
        <v>522</v>
      </c>
      <c r="I25" s="101" t="s">
        <v>374</v>
      </c>
      <c r="J25" t="s">
        <v>726</v>
      </c>
      <c r="K25" t="s">
        <v>374</v>
      </c>
      <c r="L25" s="101" t="s">
        <v>374</v>
      </c>
      <c r="M25" s="99" t="s">
        <v>727</v>
      </c>
      <c r="N25" s="101" t="s">
        <v>374</v>
      </c>
      <c r="O25" s="102" t="s">
        <v>728</v>
      </c>
      <c r="P25" s="101" t="s">
        <v>375</v>
      </c>
      <c r="S25" s="101" t="s">
        <v>374</v>
      </c>
      <c r="T25" s="102" t="s">
        <v>438</v>
      </c>
    </row>
    <row r="26" spans="1:20">
      <c r="A26">
        <v>27</v>
      </c>
      <c r="B26" s="98">
        <v>45378.4981481481</v>
      </c>
      <c r="C26" s="98">
        <v>45378.5465162037</v>
      </c>
      <c r="D26" t="s">
        <v>688</v>
      </c>
      <c r="F26" s="98"/>
      <c r="G26" s="101" t="s">
        <v>158</v>
      </c>
      <c r="H26" s="101" t="s">
        <v>436</v>
      </c>
      <c r="I26" s="101" t="s">
        <v>374</v>
      </c>
      <c r="J26" t="s">
        <v>729</v>
      </c>
      <c r="K26" t="s">
        <v>374</v>
      </c>
      <c r="L26" s="101" t="s">
        <v>374</v>
      </c>
      <c r="M26" s="99" t="s">
        <v>730</v>
      </c>
      <c r="N26" s="101" t="s">
        <v>374</v>
      </c>
      <c r="O26" s="102" t="s">
        <v>437</v>
      </c>
      <c r="P26" s="101" t="s">
        <v>374</v>
      </c>
      <c r="Q26" s="101" t="s">
        <v>111</v>
      </c>
      <c r="R26" s="102" t="s">
        <v>438</v>
      </c>
      <c r="S26" s="101" t="s">
        <v>374</v>
      </c>
      <c r="T26" s="102" t="s">
        <v>439</v>
      </c>
    </row>
    <row r="27" spans="1:20">
      <c r="A27">
        <v>28</v>
      </c>
      <c r="B27" s="98">
        <v>45378.5856481481</v>
      </c>
      <c r="C27" s="98">
        <v>45378.5872800926</v>
      </c>
      <c r="D27" t="s">
        <v>688</v>
      </c>
      <c r="F27" s="98"/>
      <c r="G27" s="101" t="s">
        <v>440</v>
      </c>
      <c r="H27" s="101" t="s">
        <v>441</v>
      </c>
      <c r="I27" s="101" t="s">
        <v>374</v>
      </c>
      <c r="J27" t="s">
        <v>731</v>
      </c>
      <c r="K27" t="s">
        <v>374</v>
      </c>
      <c r="L27" s="101" t="s">
        <v>374</v>
      </c>
      <c r="M27" s="99" t="s">
        <v>732</v>
      </c>
      <c r="N27" s="101" t="s">
        <v>375</v>
      </c>
      <c r="P27" s="101" t="s">
        <v>374</v>
      </c>
      <c r="Q27" s="101" t="s">
        <v>108</v>
      </c>
      <c r="R27" s="102" t="s">
        <v>442</v>
      </c>
      <c r="S27" s="101" t="s">
        <v>374</v>
      </c>
      <c r="T27" s="102" t="s">
        <v>443</v>
      </c>
    </row>
    <row r="28" spans="1:9" hidden="1">
      <c r="A28">
        <v>29</v>
      </c>
      <c r="B28" s="98">
        <v>45378.5996412037</v>
      </c>
      <c r="C28" s="98">
        <v>45378.6020601852</v>
      </c>
      <c r="D28" t="s">
        <v>688</v>
      </c>
      <c r="F28" s="98"/>
      <c r="G28" s="101" t="s">
        <v>156</v>
      </c>
      <c r="H28" s="101" t="s">
        <v>528</v>
      </c>
      <c r="I28" s="101" t="s">
        <v>375</v>
      </c>
    </row>
    <row r="29" spans="1:20">
      <c r="A29">
        <v>30</v>
      </c>
      <c r="B29" s="98">
        <v>45378.6052083333</v>
      </c>
      <c r="C29" s="98">
        <v>45378.6063657407</v>
      </c>
      <c r="D29" t="s">
        <v>688</v>
      </c>
      <c r="F29" s="98"/>
      <c r="G29" s="101" t="s">
        <v>733</v>
      </c>
      <c r="H29" s="101" t="s">
        <v>522</v>
      </c>
      <c r="I29" s="101" t="s">
        <v>374</v>
      </c>
      <c r="J29" t="s">
        <v>726</v>
      </c>
      <c r="K29" t="s">
        <v>374</v>
      </c>
      <c r="L29" s="101" t="s">
        <v>374</v>
      </c>
      <c r="M29" s="99" t="s">
        <v>727</v>
      </c>
      <c r="N29" s="101" t="s">
        <v>374</v>
      </c>
      <c r="O29" s="102" t="s">
        <v>422</v>
      </c>
      <c r="P29" s="101" t="s">
        <v>375</v>
      </c>
      <c r="S29" s="101" t="s">
        <v>374</v>
      </c>
      <c r="T29" s="102" t="s">
        <v>734</v>
      </c>
    </row>
    <row r="30" spans="1:19">
      <c r="A30">
        <v>31</v>
      </c>
      <c r="B30" s="98">
        <v>45378.6645601852</v>
      </c>
      <c r="C30" s="98">
        <v>45378.6728240741</v>
      </c>
      <c r="D30" t="s">
        <v>688</v>
      </c>
      <c r="F30" s="98"/>
      <c r="G30" s="101" t="s">
        <v>145</v>
      </c>
      <c r="H30" s="101" t="s">
        <v>445</v>
      </c>
      <c r="I30" s="101" t="s">
        <v>374</v>
      </c>
      <c r="J30" t="s">
        <v>735</v>
      </c>
      <c r="K30" t="s">
        <v>374</v>
      </c>
      <c r="L30" s="101" t="s">
        <v>374</v>
      </c>
      <c r="M30" s="99" t="s">
        <v>736</v>
      </c>
      <c r="N30" s="101" t="s">
        <v>375</v>
      </c>
      <c r="P30" s="101" t="s">
        <v>375</v>
      </c>
      <c r="S30" s="101" t="s">
        <v>375</v>
      </c>
    </row>
    <row r="31" spans="1:19">
      <c r="A31">
        <v>32</v>
      </c>
      <c r="B31" s="98">
        <v>45379.4229513889</v>
      </c>
      <c r="C31" s="98">
        <v>45379.4240277778</v>
      </c>
      <c r="D31" t="s">
        <v>688</v>
      </c>
      <c r="F31" s="98"/>
      <c r="G31" s="101" t="s">
        <v>134</v>
      </c>
      <c r="H31" s="102" t="s">
        <v>447</v>
      </c>
      <c r="I31" s="101" t="s">
        <v>374</v>
      </c>
      <c r="J31" t="s">
        <v>737</v>
      </c>
      <c r="K31" t="s">
        <v>374</v>
      </c>
      <c r="L31" s="101" t="s">
        <v>374</v>
      </c>
      <c r="M31" s="99" t="s">
        <v>738</v>
      </c>
      <c r="N31" s="101" t="s">
        <v>375</v>
      </c>
      <c r="P31" s="101" t="s">
        <v>374</v>
      </c>
      <c r="Q31" s="101" t="s">
        <v>111</v>
      </c>
      <c r="R31" s="102" t="s">
        <v>438</v>
      </c>
      <c r="S31" s="101" t="s">
        <v>375</v>
      </c>
    </row>
    <row r="32" spans="1:19">
      <c r="A32">
        <v>33</v>
      </c>
      <c r="B32" s="98">
        <v>45379.5032175926</v>
      </c>
      <c r="C32" s="98">
        <v>45379.5070833333</v>
      </c>
      <c r="D32" t="s">
        <v>688</v>
      </c>
      <c r="F32" s="98"/>
      <c r="G32" s="101" t="s">
        <v>449</v>
      </c>
      <c r="H32" s="101" t="s">
        <v>450</v>
      </c>
      <c r="I32" s="101" t="s">
        <v>374</v>
      </c>
      <c r="J32" t="s">
        <v>739</v>
      </c>
      <c r="K32" t="s">
        <v>374</v>
      </c>
      <c r="L32" s="101" t="s">
        <v>374</v>
      </c>
      <c r="M32" s="99" t="s">
        <v>740</v>
      </c>
      <c r="N32" s="101" t="s">
        <v>374</v>
      </c>
      <c r="O32" s="102" t="s">
        <v>451</v>
      </c>
      <c r="P32" s="101" t="s">
        <v>375</v>
      </c>
      <c r="S32" s="101" t="s">
        <v>375</v>
      </c>
    </row>
    <row r="33" spans="1:20">
      <c r="A33">
        <v>34</v>
      </c>
      <c r="B33" s="98">
        <v>45379.5059606481</v>
      </c>
      <c r="C33" s="98">
        <v>45379.5091203704</v>
      </c>
      <c r="D33" t="s">
        <v>688</v>
      </c>
      <c r="F33" s="98"/>
      <c r="G33" s="101" t="s">
        <v>453</v>
      </c>
      <c r="H33" s="102" t="s">
        <v>454</v>
      </c>
      <c r="I33" s="101" t="s">
        <v>374</v>
      </c>
      <c r="J33" t="s">
        <v>741</v>
      </c>
      <c r="K33" t="s">
        <v>374</v>
      </c>
      <c r="L33" s="101" t="s">
        <v>374</v>
      </c>
      <c r="M33" s="99" t="s">
        <v>742</v>
      </c>
      <c r="N33" s="101" t="s">
        <v>374</v>
      </c>
      <c r="O33" s="102" t="s">
        <v>455</v>
      </c>
      <c r="P33" s="101" t="s">
        <v>374</v>
      </c>
      <c r="Q33" s="101" t="s">
        <v>111</v>
      </c>
      <c r="R33" s="102" t="s">
        <v>456</v>
      </c>
      <c r="S33" s="101" t="s">
        <v>374</v>
      </c>
      <c r="T33" s="102" t="s">
        <v>457</v>
      </c>
    </row>
    <row r="34" spans="1:20">
      <c r="A34">
        <v>35</v>
      </c>
      <c r="B34" s="98">
        <v>45379.5129166667</v>
      </c>
      <c r="C34" s="98">
        <v>45379.5399074074</v>
      </c>
      <c r="D34" t="s">
        <v>688</v>
      </c>
      <c r="F34" s="98"/>
      <c r="G34" s="101" t="s">
        <v>459</v>
      </c>
      <c r="H34" s="101" t="s">
        <v>460</v>
      </c>
      <c r="I34" s="101" t="s">
        <v>374</v>
      </c>
      <c r="J34" t="s">
        <v>743</v>
      </c>
      <c r="K34" t="s">
        <v>374</v>
      </c>
      <c r="L34" s="101" t="s">
        <v>374</v>
      </c>
      <c r="M34" s="99" t="s">
        <v>744</v>
      </c>
      <c r="N34" s="101" t="s">
        <v>374</v>
      </c>
      <c r="O34" s="102" t="s">
        <v>461</v>
      </c>
      <c r="P34" s="101" t="s">
        <v>374</v>
      </c>
      <c r="Q34" s="101" t="s">
        <v>111</v>
      </c>
      <c r="R34" s="102" t="s">
        <v>438</v>
      </c>
      <c r="S34" s="101" t="s">
        <v>374</v>
      </c>
      <c r="T34" s="102" t="s">
        <v>376</v>
      </c>
    </row>
    <row r="35" spans="1:20">
      <c r="A35">
        <v>36</v>
      </c>
      <c r="B35" s="98">
        <v>45379.5330787037</v>
      </c>
      <c r="C35" s="98">
        <v>45379.5419907407</v>
      </c>
      <c r="D35" t="s">
        <v>688</v>
      </c>
      <c r="F35" s="98"/>
      <c r="G35" s="101" t="s">
        <v>463</v>
      </c>
      <c r="H35" s="102" t="s">
        <v>464</v>
      </c>
      <c r="I35" s="101" t="s">
        <v>374</v>
      </c>
      <c r="J35" t="s">
        <v>745</v>
      </c>
      <c r="K35" t="s">
        <v>374</v>
      </c>
      <c r="L35" s="101" t="s">
        <v>374</v>
      </c>
      <c r="M35" s="99" t="s">
        <v>746</v>
      </c>
      <c r="N35" s="101" t="s">
        <v>374</v>
      </c>
      <c r="O35" s="102" t="s">
        <v>465</v>
      </c>
      <c r="P35" s="101" t="s">
        <v>375</v>
      </c>
      <c r="S35" s="101" t="s">
        <v>374</v>
      </c>
      <c r="T35" s="102" t="s">
        <v>466</v>
      </c>
    </row>
    <row r="36" spans="1:19">
      <c r="A36">
        <v>37</v>
      </c>
      <c r="B36" s="98">
        <v>45379.5567476852</v>
      </c>
      <c r="C36" s="98">
        <v>45379.5585300926</v>
      </c>
      <c r="D36" t="s">
        <v>688</v>
      </c>
      <c r="F36" s="98"/>
      <c r="G36" s="101" t="s">
        <v>167</v>
      </c>
      <c r="H36" s="101" t="s">
        <v>468</v>
      </c>
      <c r="I36" s="101" t="s">
        <v>374</v>
      </c>
      <c r="J36" t="s">
        <v>747</v>
      </c>
      <c r="K36" t="s">
        <v>374</v>
      </c>
      <c r="L36" s="101" t="s">
        <v>374</v>
      </c>
      <c r="M36" s="99" t="s">
        <v>748</v>
      </c>
      <c r="N36" s="101" t="s">
        <v>374</v>
      </c>
      <c r="O36" s="102" t="s">
        <v>469</v>
      </c>
      <c r="P36" s="101" t="s">
        <v>374</v>
      </c>
      <c r="Q36" s="101" t="s">
        <v>108</v>
      </c>
      <c r="R36" s="102" t="s">
        <v>377</v>
      </c>
      <c r="S36" s="101" t="s">
        <v>375</v>
      </c>
    </row>
    <row r="37" spans="1:19">
      <c r="A37">
        <v>38</v>
      </c>
      <c r="B37" s="98">
        <v>45379.5587384259</v>
      </c>
      <c r="C37" s="98">
        <v>45379.5592824074</v>
      </c>
      <c r="D37" t="s">
        <v>688</v>
      </c>
      <c r="F37" s="98"/>
      <c r="G37" s="101" t="s">
        <v>166</v>
      </c>
      <c r="H37" s="101" t="s">
        <v>470</v>
      </c>
      <c r="I37" s="101" t="s">
        <v>374</v>
      </c>
      <c r="J37" t="s">
        <v>747</v>
      </c>
      <c r="K37" t="s">
        <v>374</v>
      </c>
      <c r="L37" s="101" t="s">
        <v>374</v>
      </c>
      <c r="M37" s="99" t="s">
        <v>749</v>
      </c>
      <c r="N37" s="101" t="s">
        <v>375</v>
      </c>
      <c r="P37" s="101" t="s">
        <v>375</v>
      </c>
      <c r="S37" s="101" t="s">
        <v>375</v>
      </c>
    </row>
    <row r="38" spans="1:19">
      <c r="A38">
        <v>39</v>
      </c>
      <c r="B38" s="98">
        <v>45379.578599537</v>
      </c>
      <c r="C38" s="98">
        <v>45379.5796180556</v>
      </c>
      <c r="D38" t="s">
        <v>688</v>
      </c>
      <c r="F38" s="98"/>
      <c r="G38" s="101" t="s">
        <v>471</v>
      </c>
      <c r="H38" s="101" t="s">
        <v>472</v>
      </c>
      <c r="I38" s="101" t="s">
        <v>374</v>
      </c>
      <c r="J38" t="s">
        <v>750</v>
      </c>
      <c r="K38" t="s">
        <v>374</v>
      </c>
      <c r="L38" s="101" t="s">
        <v>374</v>
      </c>
      <c r="M38" s="99" t="s">
        <v>751</v>
      </c>
      <c r="N38" s="101" t="s">
        <v>375</v>
      </c>
      <c r="P38" s="101" t="s">
        <v>374</v>
      </c>
      <c r="Q38" s="101" t="s">
        <v>108</v>
      </c>
      <c r="R38" s="102" t="s">
        <v>438</v>
      </c>
      <c r="S38" s="101" t="s">
        <v>375</v>
      </c>
    </row>
    <row r="39" spans="1:9" hidden="1">
      <c r="A39">
        <v>40</v>
      </c>
      <c r="B39" s="98">
        <v>45379.6120486111</v>
      </c>
      <c r="C39" s="98">
        <v>45379.6124652778</v>
      </c>
      <c r="D39" t="s">
        <v>688</v>
      </c>
      <c r="F39" s="98"/>
      <c r="G39" s="101" t="s">
        <v>197</v>
      </c>
      <c r="H39" s="101" t="s">
        <v>473</v>
      </c>
      <c r="I39" s="101" t="s">
        <v>375</v>
      </c>
    </row>
    <row r="40" spans="1:20">
      <c r="A40">
        <v>41</v>
      </c>
      <c r="B40" s="98">
        <v>45380.3545486111</v>
      </c>
      <c r="C40" s="98">
        <v>45380.3818981481</v>
      </c>
      <c r="D40" t="s">
        <v>688</v>
      </c>
      <c r="F40" s="98"/>
      <c r="G40" s="101" t="s">
        <v>475</v>
      </c>
      <c r="H40" s="102" t="s">
        <v>476</v>
      </c>
      <c r="I40" s="101" t="s">
        <v>374</v>
      </c>
      <c r="J40" t="s">
        <v>752</v>
      </c>
      <c r="K40" t="s">
        <v>374</v>
      </c>
      <c r="L40" s="101" t="s">
        <v>374</v>
      </c>
      <c r="M40" s="99" t="s">
        <v>753</v>
      </c>
      <c r="N40" s="101" t="s">
        <v>374</v>
      </c>
      <c r="O40" s="102" t="s">
        <v>477</v>
      </c>
      <c r="P40" s="101" t="s">
        <v>374</v>
      </c>
      <c r="Q40" s="101" t="s">
        <v>108</v>
      </c>
      <c r="R40" s="102" t="s">
        <v>478</v>
      </c>
      <c r="S40" s="101" t="s">
        <v>374</v>
      </c>
      <c r="T40" s="102" t="s">
        <v>479</v>
      </c>
    </row>
    <row r="41" spans="1:20">
      <c r="A41">
        <v>42</v>
      </c>
      <c r="B41" s="98">
        <v>45385.4393055556</v>
      </c>
      <c r="C41" s="98">
        <v>45385.4479050926</v>
      </c>
      <c r="D41" t="s">
        <v>688</v>
      </c>
      <c r="F41" s="98"/>
      <c r="G41" s="101" t="s">
        <v>144</v>
      </c>
      <c r="H41" s="101" t="s">
        <v>481</v>
      </c>
      <c r="I41" s="101" t="s">
        <v>374</v>
      </c>
      <c r="J41" t="s">
        <v>754</v>
      </c>
      <c r="K41" t="s">
        <v>374</v>
      </c>
      <c r="L41" s="101" t="s">
        <v>374</v>
      </c>
      <c r="M41" s="99" t="s">
        <v>755</v>
      </c>
      <c r="N41" s="101" t="s">
        <v>374</v>
      </c>
      <c r="O41" s="102" t="s">
        <v>482</v>
      </c>
      <c r="P41" s="101" t="s">
        <v>374</v>
      </c>
      <c r="Q41" s="101" t="s">
        <v>111</v>
      </c>
      <c r="R41" s="102" t="s">
        <v>483</v>
      </c>
      <c r="S41" s="101" t="s">
        <v>374</v>
      </c>
      <c r="T41" s="102" t="s">
        <v>484</v>
      </c>
    </row>
    <row r="42" spans="1:20">
      <c r="A42">
        <v>43</v>
      </c>
      <c r="B42" s="98">
        <v>45385.4480324074</v>
      </c>
      <c r="C42" s="98">
        <v>45385.4514467593</v>
      </c>
      <c r="D42" t="s">
        <v>688</v>
      </c>
      <c r="F42" s="98"/>
      <c r="G42" s="101" t="s">
        <v>210</v>
      </c>
      <c r="H42" s="101" t="s">
        <v>486</v>
      </c>
      <c r="I42" s="101" t="s">
        <v>374</v>
      </c>
      <c r="J42" t="s">
        <v>754</v>
      </c>
      <c r="K42" t="s">
        <v>374</v>
      </c>
      <c r="L42" s="101" t="s">
        <v>374</v>
      </c>
      <c r="M42" s="99" t="s">
        <v>756</v>
      </c>
      <c r="N42" s="101" t="s">
        <v>374</v>
      </c>
      <c r="O42" s="102" t="s">
        <v>487</v>
      </c>
      <c r="P42" s="101" t="s">
        <v>374</v>
      </c>
      <c r="Q42" s="101" t="s">
        <v>111</v>
      </c>
      <c r="R42" s="102" t="s">
        <v>488</v>
      </c>
      <c r="S42" s="101" t="s">
        <v>374</v>
      </c>
      <c r="T42" s="102" t="s">
        <v>488</v>
      </c>
    </row>
    <row r="43" spans="1:20">
      <c r="A43">
        <v>44</v>
      </c>
      <c r="B43" s="98">
        <v>45397.525787037</v>
      </c>
      <c r="C43" s="98">
        <v>45397.531412037</v>
      </c>
      <c r="D43" t="s">
        <v>688</v>
      </c>
      <c r="F43" s="98"/>
      <c r="G43" s="101" t="s">
        <v>218</v>
      </c>
      <c r="H43" s="101" t="s">
        <v>489</v>
      </c>
      <c r="I43" s="101" t="s">
        <v>374</v>
      </c>
      <c r="J43" t="s">
        <v>757</v>
      </c>
      <c r="K43" t="s">
        <v>374</v>
      </c>
      <c r="L43" s="101" t="s">
        <v>374</v>
      </c>
      <c r="M43" s="99" t="s">
        <v>758</v>
      </c>
      <c r="N43" s="101" t="s">
        <v>375</v>
      </c>
      <c r="P43" s="101" t="s">
        <v>374</v>
      </c>
      <c r="Q43" s="101" t="s">
        <v>108</v>
      </c>
      <c r="R43" s="102" t="s">
        <v>490</v>
      </c>
      <c r="S43" s="101" t="s">
        <v>374</v>
      </c>
      <c r="T43" s="102" t="s">
        <v>491</v>
      </c>
    </row>
    <row r="44" spans="1:19">
      <c r="A44">
        <v>45</v>
      </c>
      <c r="B44" s="98">
        <v>45397.6072337963</v>
      </c>
      <c r="C44" s="98">
        <v>45397.6079398148</v>
      </c>
      <c r="D44" t="s">
        <v>688</v>
      </c>
      <c r="F44" s="98"/>
      <c r="G44" s="101" t="s">
        <v>492</v>
      </c>
      <c r="H44" s="102" t="s">
        <v>493</v>
      </c>
      <c r="I44" s="101" t="s">
        <v>374</v>
      </c>
      <c r="J44" t="s">
        <v>759</v>
      </c>
      <c r="K44" t="s">
        <v>374</v>
      </c>
      <c r="L44" s="101" t="s">
        <v>374</v>
      </c>
      <c r="M44" s="99" t="s">
        <v>760</v>
      </c>
      <c r="N44" s="101" t="s">
        <v>375</v>
      </c>
      <c r="P44" s="101" t="s">
        <v>375</v>
      </c>
      <c r="S44" s="101" t="s">
        <v>375</v>
      </c>
    </row>
    <row r="45" spans="1:20">
      <c r="A45">
        <v>46</v>
      </c>
      <c r="B45" s="98">
        <v>45398.443125</v>
      </c>
      <c r="C45" s="98">
        <v>45398.4593402778</v>
      </c>
      <c r="D45" t="s">
        <v>688</v>
      </c>
      <c r="F45" s="98"/>
      <c r="G45" s="101" t="s">
        <v>178</v>
      </c>
      <c r="H45" s="101" t="s">
        <v>495</v>
      </c>
      <c r="I45" s="101" t="s">
        <v>374</v>
      </c>
      <c r="J45" t="s">
        <v>761</v>
      </c>
      <c r="K45" t="s">
        <v>374</v>
      </c>
      <c r="L45" s="101" t="s">
        <v>374</v>
      </c>
      <c r="M45" s="99" t="s">
        <v>762</v>
      </c>
      <c r="N45" s="101" t="s">
        <v>375</v>
      </c>
      <c r="P45" s="101" t="s">
        <v>374</v>
      </c>
      <c r="Q45" s="101" t="s">
        <v>108</v>
      </c>
      <c r="R45" s="102" t="s">
        <v>438</v>
      </c>
      <c r="S45" s="101" t="s">
        <v>374</v>
      </c>
      <c r="T45" s="102" t="s">
        <v>422</v>
      </c>
    </row>
    <row r="46" spans="1:19">
      <c r="A46">
        <v>47</v>
      </c>
      <c r="B46" s="98">
        <v>45398.4694444444</v>
      </c>
      <c r="C46" s="98">
        <v>45398.4708796296</v>
      </c>
      <c r="D46" t="s">
        <v>688</v>
      </c>
      <c r="F46" s="98"/>
      <c r="G46" s="101" t="s">
        <v>497</v>
      </c>
      <c r="H46" s="101" t="s">
        <v>498</v>
      </c>
      <c r="I46" s="101" t="s">
        <v>374</v>
      </c>
      <c r="J46" t="s">
        <v>763</v>
      </c>
      <c r="K46" t="s">
        <v>374</v>
      </c>
      <c r="L46" s="101" t="s">
        <v>374</v>
      </c>
      <c r="M46" s="99" t="s">
        <v>760</v>
      </c>
      <c r="N46" s="101" t="s">
        <v>375</v>
      </c>
      <c r="P46" s="101" t="s">
        <v>375</v>
      </c>
      <c r="S46" s="101" t="s">
        <v>375</v>
      </c>
    </row>
    <row r="47" spans="1:19">
      <c r="A47">
        <v>48</v>
      </c>
      <c r="B47" s="98">
        <v>45398.4446064815</v>
      </c>
      <c r="C47" s="98">
        <v>45398.4886111111</v>
      </c>
      <c r="D47" t="s">
        <v>688</v>
      </c>
      <c r="F47" s="98"/>
      <c r="G47" s="101" t="s">
        <v>520</v>
      </c>
      <c r="H47" s="101" t="s">
        <v>502</v>
      </c>
      <c r="I47" s="101" t="s">
        <v>374</v>
      </c>
      <c r="J47" t="s">
        <v>764</v>
      </c>
      <c r="K47" t="s">
        <v>374</v>
      </c>
      <c r="L47" s="101" t="s">
        <v>374</v>
      </c>
      <c r="M47" s="99" t="s">
        <v>765</v>
      </c>
      <c r="N47" s="101" t="s">
        <v>375</v>
      </c>
      <c r="P47" s="101" t="s">
        <v>374</v>
      </c>
      <c r="Q47" s="101" t="s">
        <v>108</v>
      </c>
      <c r="R47" s="102" t="s">
        <v>766</v>
      </c>
      <c r="S47" s="101" t="s">
        <v>375</v>
      </c>
    </row>
    <row r="48" spans="1:19">
      <c r="A48">
        <v>49</v>
      </c>
      <c r="B48" s="98">
        <v>45398.4899537037</v>
      </c>
      <c r="C48" s="98">
        <v>45398.4921064815</v>
      </c>
      <c r="D48" t="s">
        <v>688</v>
      </c>
      <c r="F48" s="98"/>
      <c r="G48" s="101" t="s">
        <v>501</v>
      </c>
      <c r="H48" s="101" t="s">
        <v>502</v>
      </c>
      <c r="I48" s="101" t="s">
        <v>374</v>
      </c>
      <c r="J48" t="s">
        <v>764</v>
      </c>
      <c r="K48" t="s">
        <v>374</v>
      </c>
      <c r="L48" s="101" t="s">
        <v>374</v>
      </c>
      <c r="M48" s="99" t="s">
        <v>765</v>
      </c>
      <c r="N48" s="101" t="s">
        <v>375</v>
      </c>
      <c r="P48" s="101" t="s">
        <v>374</v>
      </c>
      <c r="Q48" s="101" t="s">
        <v>108</v>
      </c>
      <c r="R48" s="102" t="s">
        <v>503</v>
      </c>
      <c r="S48" s="101" t="s">
        <v>375</v>
      </c>
    </row>
    <row r="49" spans="1:20">
      <c r="A49">
        <v>50</v>
      </c>
      <c r="B49" s="98">
        <v>45398.5340393518</v>
      </c>
      <c r="C49" s="98">
        <v>45398.5570833333</v>
      </c>
      <c r="D49" t="s">
        <v>688</v>
      </c>
      <c r="F49" s="98"/>
      <c r="G49" s="101" t="s">
        <v>504</v>
      </c>
      <c r="H49" s="101" t="s">
        <v>505</v>
      </c>
      <c r="I49" s="101" t="s">
        <v>374</v>
      </c>
      <c r="J49" t="s">
        <v>767</v>
      </c>
      <c r="K49" t="s">
        <v>374</v>
      </c>
      <c r="L49" s="101" t="s">
        <v>374</v>
      </c>
      <c r="M49" s="99" t="s">
        <v>768</v>
      </c>
      <c r="N49" s="101" t="s">
        <v>375</v>
      </c>
      <c r="P49" s="101" t="s">
        <v>374</v>
      </c>
      <c r="Q49" s="101" t="s">
        <v>111</v>
      </c>
      <c r="R49" s="102" t="s">
        <v>506</v>
      </c>
      <c r="S49" s="101" t="s">
        <v>374</v>
      </c>
      <c r="T49" s="102" t="s">
        <v>507</v>
      </c>
    </row>
    <row r="50" spans="1:20">
      <c r="A50">
        <v>51</v>
      </c>
      <c r="B50" s="98">
        <v>45398.8616435185</v>
      </c>
      <c r="C50" s="98">
        <v>45398.8652662037</v>
      </c>
      <c r="D50" t="s">
        <v>688</v>
      </c>
      <c r="F50" s="98"/>
      <c r="G50" s="101" t="s">
        <v>510</v>
      </c>
      <c r="H50" s="102" t="s">
        <v>511</v>
      </c>
      <c r="I50" s="101" t="s">
        <v>374</v>
      </c>
      <c r="J50" t="s">
        <v>769</v>
      </c>
      <c r="K50" t="s">
        <v>374</v>
      </c>
      <c r="L50" s="101" t="s">
        <v>374</v>
      </c>
      <c r="M50" s="99" t="s">
        <v>770</v>
      </c>
      <c r="N50" s="101" t="s">
        <v>375</v>
      </c>
      <c r="P50" s="101" t="s">
        <v>375</v>
      </c>
      <c r="S50" s="101" t="s">
        <v>374</v>
      </c>
      <c r="T50" s="102" t="s">
        <v>443</v>
      </c>
    </row>
    <row r="51" spans="1:20">
      <c r="A51">
        <v>52</v>
      </c>
      <c r="B51" s="98">
        <v>45399.4990046296</v>
      </c>
      <c r="C51" s="98">
        <v>45399.5071064815</v>
      </c>
      <c r="D51" t="s">
        <v>688</v>
      </c>
      <c r="F51" s="98"/>
      <c r="G51" s="101" t="s">
        <v>169</v>
      </c>
      <c r="H51" s="101" t="s">
        <v>513</v>
      </c>
      <c r="I51" s="101" t="s">
        <v>374</v>
      </c>
      <c r="J51" t="s">
        <v>771</v>
      </c>
      <c r="K51" t="s">
        <v>374</v>
      </c>
      <c r="L51" s="101" t="s">
        <v>374</v>
      </c>
      <c r="M51" s="99" t="s">
        <v>772</v>
      </c>
      <c r="N51" s="101" t="s">
        <v>374</v>
      </c>
      <c r="O51" s="102" t="s">
        <v>514</v>
      </c>
      <c r="P51" s="101" t="s">
        <v>374</v>
      </c>
      <c r="Q51" s="101" t="s">
        <v>111</v>
      </c>
      <c r="R51" s="102" t="s">
        <v>515</v>
      </c>
      <c r="S51" s="101" t="s">
        <v>374</v>
      </c>
      <c r="T51" s="102" t="s">
        <v>516</v>
      </c>
    </row>
    <row r="52" spans="1:9" hidden="1">
      <c r="A52">
        <v>53</v>
      </c>
      <c r="B52" s="98">
        <v>45400.4772106481</v>
      </c>
      <c r="C52" s="98">
        <v>45400.4777430556</v>
      </c>
      <c r="D52" t="s">
        <v>688</v>
      </c>
      <c r="F52" s="98"/>
      <c r="G52" s="101" t="s">
        <v>518</v>
      </c>
      <c r="H52" s="101" t="s">
        <v>519</v>
      </c>
      <c r="I52" s="101" t="s">
        <v>375</v>
      </c>
    </row>
    <row r="53" spans="1:19">
      <c r="A53">
        <v>54</v>
      </c>
      <c r="B53" s="98">
        <v>45400.3978935185</v>
      </c>
      <c r="C53" s="98">
        <v>45400.4833912037</v>
      </c>
      <c r="D53" t="s">
        <v>688</v>
      </c>
      <c r="F53" s="98"/>
      <c r="G53" s="101" t="s">
        <v>773</v>
      </c>
      <c r="H53" s="101" t="s">
        <v>522</v>
      </c>
      <c r="I53" s="101" t="s">
        <v>374</v>
      </c>
      <c r="J53" t="s">
        <v>726</v>
      </c>
      <c r="K53" t="s">
        <v>374</v>
      </c>
      <c r="L53" s="101" t="s">
        <v>374</v>
      </c>
      <c r="M53" s="99" t="s">
        <v>727</v>
      </c>
      <c r="N53" s="101" t="s">
        <v>375</v>
      </c>
      <c r="P53" s="101" t="s">
        <v>375</v>
      </c>
      <c r="S53" s="101" t="s">
        <v>375</v>
      </c>
    </row>
    <row r="54" spans="1:19">
      <c r="A54">
        <v>56</v>
      </c>
      <c r="B54" s="98">
        <v>45400.5722685185</v>
      </c>
      <c r="C54" s="98">
        <v>45400.5808101852</v>
      </c>
      <c r="D54" t="s">
        <v>688</v>
      </c>
      <c r="F54" s="98"/>
      <c r="G54" s="101" t="s">
        <v>179</v>
      </c>
      <c r="H54" s="102" t="s">
        <v>523</v>
      </c>
      <c r="I54" s="101" t="s">
        <v>374</v>
      </c>
      <c r="J54" t="s">
        <v>774</v>
      </c>
      <c r="K54" t="s">
        <v>374</v>
      </c>
      <c r="L54" s="101" t="s">
        <v>374</v>
      </c>
      <c r="M54" s="99" t="s">
        <v>775</v>
      </c>
      <c r="N54" s="101" t="s">
        <v>375</v>
      </c>
      <c r="P54" s="101" t="s">
        <v>375</v>
      </c>
      <c r="S54" s="101" t="s">
        <v>375</v>
      </c>
    </row>
    <row r="55" spans="1:19">
      <c r="A55">
        <v>57</v>
      </c>
      <c r="B55" s="98">
        <v>45401.3883217593</v>
      </c>
      <c r="C55" s="98">
        <v>45401.3901388889</v>
      </c>
      <c r="D55" t="s">
        <v>688</v>
      </c>
      <c r="F55" s="98"/>
      <c r="G55" s="101" t="s">
        <v>524</v>
      </c>
      <c r="H55" s="102" t="s">
        <v>525</v>
      </c>
      <c r="I55" s="101" t="s">
        <v>374</v>
      </c>
      <c r="J55" t="s">
        <v>776</v>
      </c>
      <c r="K55" t="s">
        <v>374</v>
      </c>
      <c r="L55" s="101" t="s">
        <v>374</v>
      </c>
      <c r="M55" s="99" t="s">
        <v>777</v>
      </c>
      <c r="N55" s="101" t="s">
        <v>375</v>
      </c>
      <c r="P55" s="101" t="s">
        <v>375</v>
      </c>
      <c r="S55" s="101" t="s">
        <v>375</v>
      </c>
    </row>
    <row r="56" spans="1:19">
      <c r="A56">
        <v>58</v>
      </c>
      <c r="B56" s="98">
        <v>45401.615</v>
      </c>
      <c r="C56" s="98">
        <v>45401.6174074074</v>
      </c>
      <c r="D56" t="s">
        <v>688</v>
      </c>
      <c r="F56" s="98"/>
      <c r="G56" s="101" t="s">
        <v>123</v>
      </c>
      <c r="H56" s="102" t="s">
        <v>252</v>
      </c>
      <c r="I56" s="101" t="s">
        <v>374</v>
      </c>
      <c r="J56" t="s">
        <v>778</v>
      </c>
      <c r="K56" t="s">
        <v>374</v>
      </c>
      <c r="L56" s="101" t="s">
        <v>374</v>
      </c>
      <c r="M56" s="99" t="s">
        <v>779</v>
      </c>
      <c r="N56" s="101" t="s">
        <v>375</v>
      </c>
      <c r="P56" s="101" t="s">
        <v>374</v>
      </c>
      <c r="Q56" s="101" t="s">
        <v>108</v>
      </c>
      <c r="R56" s="102" t="s">
        <v>526</v>
      </c>
      <c r="S56" s="101" t="s">
        <v>375</v>
      </c>
    </row>
    <row r="57" spans="1:9" hidden="1">
      <c r="A57">
        <v>59</v>
      </c>
      <c r="B57" s="98">
        <v>45404.5155324074</v>
      </c>
      <c r="C57" s="98">
        <v>45404.5160648148</v>
      </c>
      <c r="D57" t="s">
        <v>688</v>
      </c>
      <c r="F57" s="98"/>
      <c r="G57" s="101" t="s">
        <v>156</v>
      </c>
      <c r="H57" s="101" t="s">
        <v>528</v>
      </c>
      <c r="I57" s="101" t="s">
        <v>375</v>
      </c>
    </row>
    <row r="58" spans="1:19">
      <c r="A58">
        <v>60</v>
      </c>
      <c r="B58" s="98">
        <v>45404.5186342593</v>
      </c>
      <c r="C58" s="98">
        <v>45404.5208680556</v>
      </c>
      <c r="D58" t="s">
        <v>688</v>
      </c>
      <c r="F58" s="98"/>
      <c r="G58" s="101" t="s">
        <v>213</v>
      </c>
      <c r="H58" s="101" t="s">
        <v>530</v>
      </c>
      <c r="I58" s="101" t="s">
        <v>374</v>
      </c>
      <c r="J58" t="s">
        <v>780</v>
      </c>
      <c r="K58" t="s">
        <v>374</v>
      </c>
      <c r="L58" s="101" t="s">
        <v>374</v>
      </c>
      <c r="M58" s="99" t="s">
        <v>781</v>
      </c>
      <c r="N58" s="101" t="s">
        <v>375</v>
      </c>
      <c r="P58" s="101" t="s">
        <v>375</v>
      </c>
      <c r="S58" s="101" t="s">
        <v>375</v>
      </c>
    </row>
    <row r="59" spans="1:9" hidden="1">
      <c r="A59">
        <v>61</v>
      </c>
      <c r="B59" s="98">
        <v>45404.5339699074</v>
      </c>
      <c r="C59" s="98">
        <v>45404.5345717593</v>
      </c>
      <c r="D59" t="s">
        <v>688</v>
      </c>
      <c r="F59" s="98"/>
      <c r="G59" s="101" t="s">
        <v>532</v>
      </c>
      <c r="H59" s="101" t="s">
        <v>533</v>
      </c>
      <c r="I59" s="101" t="s">
        <v>375</v>
      </c>
    </row>
    <row r="60" spans="1:19">
      <c r="A60">
        <v>62</v>
      </c>
      <c r="B60" s="98">
        <v>45404.5141666667</v>
      </c>
      <c r="C60" s="98">
        <v>45404.5578356481</v>
      </c>
      <c r="D60" t="s">
        <v>688</v>
      </c>
      <c r="F60" s="98"/>
      <c r="G60" s="101" t="s">
        <v>534</v>
      </c>
      <c r="H60" s="101" t="s">
        <v>535</v>
      </c>
      <c r="I60" s="101" t="s">
        <v>374</v>
      </c>
      <c r="J60" t="s">
        <v>782</v>
      </c>
      <c r="K60" t="s">
        <v>374</v>
      </c>
      <c r="L60" s="101" t="s">
        <v>374</v>
      </c>
      <c r="M60" s="99" t="s">
        <v>707</v>
      </c>
      <c r="N60" s="101" t="s">
        <v>374</v>
      </c>
      <c r="O60" s="102" t="s">
        <v>783</v>
      </c>
      <c r="P60" s="101" t="s">
        <v>374</v>
      </c>
      <c r="Q60" s="101" t="s">
        <v>111</v>
      </c>
      <c r="R60" s="102" t="s">
        <v>438</v>
      </c>
      <c r="S60" s="101" t="s">
        <v>375</v>
      </c>
    </row>
    <row r="61" spans="1:20">
      <c r="A61">
        <v>63</v>
      </c>
      <c r="B61" s="98">
        <v>45404.5861921296</v>
      </c>
      <c r="C61" s="98">
        <v>45404.5884027778</v>
      </c>
      <c r="D61" t="s">
        <v>688</v>
      </c>
      <c r="F61" s="98"/>
      <c r="G61" s="101" t="s">
        <v>192</v>
      </c>
      <c r="H61" s="102" t="s">
        <v>328</v>
      </c>
      <c r="I61" s="101" t="s">
        <v>374</v>
      </c>
      <c r="J61" t="s">
        <v>784</v>
      </c>
      <c r="K61" t="s">
        <v>374</v>
      </c>
      <c r="L61" s="101" t="s">
        <v>374</v>
      </c>
      <c r="M61" s="99" t="s">
        <v>785</v>
      </c>
      <c r="N61" s="101" t="s">
        <v>374</v>
      </c>
      <c r="O61" s="102" t="s">
        <v>536</v>
      </c>
      <c r="P61" s="101" t="s">
        <v>374</v>
      </c>
      <c r="Q61" s="101" t="s">
        <v>111</v>
      </c>
      <c r="R61" s="102" t="s">
        <v>438</v>
      </c>
      <c r="S61" s="101" t="s">
        <v>374</v>
      </c>
      <c r="T61" s="102" t="s">
        <v>537</v>
      </c>
    </row>
    <row r="62" spans="1:19">
      <c r="A62">
        <v>64</v>
      </c>
      <c r="B62" s="98">
        <v>45404.6125115741</v>
      </c>
      <c r="C62" s="98">
        <v>45404.6148148148</v>
      </c>
      <c r="D62" t="s">
        <v>688</v>
      </c>
      <c r="F62" s="98"/>
      <c r="G62" s="101" t="s">
        <v>187</v>
      </c>
      <c r="H62" s="102" t="s">
        <v>539</v>
      </c>
      <c r="I62" s="101" t="s">
        <v>374</v>
      </c>
      <c r="J62" t="s">
        <v>786</v>
      </c>
      <c r="K62" t="s">
        <v>374</v>
      </c>
      <c r="L62" s="101" t="s">
        <v>374</v>
      </c>
      <c r="M62" s="99" t="s">
        <v>787</v>
      </c>
      <c r="N62" s="101" t="s">
        <v>375</v>
      </c>
      <c r="P62" s="101" t="s">
        <v>374</v>
      </c>
      <c r="Q62" s="101" t="s">
        <v>108</v>
      </c>
      <c r="R62" s="102" t="s">
        <v>540</v>
      </c>
      <c r="S62" s="101" t="s">
        <v>375</v>
      </c>
    </row>
    <row r="63" spans="1:19">
      <c r="A63">
        <v>65</v>
      </c>
      <c r="B63" s="98">
        <v>45404.4069560185</v>
      </c>
      <c r="C63" s="98">
        <v>45404.6293981481</v>
      </c>
      <c r="D63" t="s">
        <v>688</v>
      </c>
      <c r="F63" s="98"/>
      <c r="G63" s="101" t="s">
        <v>172</v>
      </c>
      <c r="H63" s="102" t="s">
        <v>306</v>
      </c>
      <c r="I63" s="101" t="s">
        <v>374</v>
      </c>
      <c r="J63" t="s">
        <v>788</v>
      </c>
      <c r="K63" t="s">
        <v>374</v>
      </c>
      <c r="L63" s="101" t="s">
        <v>374</v>
      </c>
      <c r="M63" s="99" t="s">
        <v>789</v>
      </c>
      <c r="N63" s="101" t="s">
        <v>375</v>
      </c>
      <c r="P63" s="101" t="s">
        <v>374</v>
      </c>
      <c r="Q63" s="101" t="s">
        <v>111</v>
      </c>
      <c r="R63" s="102" t="s">
        <v>542</v>
      </c>
      <c r="S63" s="101" t="s">
        <v>375</v>
      </c>
    </row>
    <row r="64" spans="1:20">
      <c r="A64">
        <v>66</v>
      </c>
      <c r="B64" s="98">
        <v>45404.641712963</v>
      </c>
      <c r="C64" s="98">
        <v>45404.6480902778</v>
      </c>
      <c r="D64" t="s">
        <v>688</v>
      </c>
      <c r="F64" s="98"/>
      <c r="G64" s="101" t="s">
        <v>175</v>
      </c>
      <c r="H64" s="102" t="s">
        <v>544</v>
      </c>
      <c r="I64" s="101" t="s">
        <v>374</v>
      </c>
      <c r="J64" t="s">
        <v>790</v>
      </c>
      <c r="K64" t="s">
        <v>374</v>
      </c>
      <c r="L64" s="101" t="s">
        <v>374</v>
      </c>
      <c r="M64" s="99" t="s">
        <v>791</v>
      </c>
      <c r="N64" s="101" t="s">
        <v>375</v>
      </c>
      <c r="P64" s="101" t="s">
        <v>374</v>
      </c>
      <c r="Q64" s="101" t="s">
        <v>111</v>
      </c>
      <c r="R64" s="102" t="s">
        <v>545</v>
      </c>
      <c r="S64" s="101" t="s">
        <v>374</v>
      </c>
      <c r="T64" s="102" t="s">
        <v>503</v>
      </c>
    </row>
    <row r="65" spans="1:19">
      <c r="A65">
        <v>67</v>
      </c>
      <c r="B65" s="98">
        <v>45405.4609259259</v>
      </c>
      <c r="C65" s="98">
        <v>45405.4700347222</v>
      </c>
      <c r="D65" t="s">
        <v>688</v>
      </c>
      <c r="F65" s="98"/>
      <c r="G65" s="101" t="s">
        <v>546</v>
      </c>
      <c r="H65" s="102" t="s">
        <v>547</v>
      </c>
      <c r="I65" s="101" t="s">
        <v>374</v>
      </c>
      <c r="J65" t="s">
        <v>792</v>
      </c>
      <c r="K65" t="s">
        <v>374</v>
      </c>
      <c r="L65" s="101" t="s">
        <v>374</v>
      </c>
      <c r="M65" s="99" t="s">
        <v>793</v>
      </c>
      <c r="N65" s="101" t="s">
        <v>374</v>
      </c>
      <c r="O65" s="102" t="s">
        <v>548</v>
      </c>
      <c r="P65" s="101" t="s">
        <v>374</v>
      </c>
      <c r="Q65" s="101" t="s">
        <v>108</v>
      </c>
      <c r="R65" s="102" t="s">
        <v>549</v>
      </c>
      <c r="S65" s="101" t="s">
        <v>375</v>
      </c>
    </row>
    <row r="66" spans="1:20">
      <c r="A66">
        <v>68</v>
      </c>
      <c r="B66" s="98">
        <v>45405.3589351852</v>
      </c>
      <c r="C66" s="98">
        <v>45405.4998263889</v>
      </c>
      <c r="D66" t="s">
        <v>688</v>
      </c>
      <c r="F66" s="98"/>
      <c r="G66" s="101" t="s">
        <v>550</v>
      </c>
      <c r="H66" s="102" t="s">
        <v>353</v>
      </c>
      <c r="I66" s="101" t="s">
        <v>374</v>
      </c>
      <c r="J66" t="s">
        <v>794</v>
      </c>
      <c r="K66" t="s">
        <v>374</v>
      </c>
      <c r="L66" s="101" t="s">
        <v>374</v>
      </c>
      <c r="M66" s="99" t="s">
        <v>795</v>
      </c>
      <c r="N66" s="101" t="s">
        <v>375</v>
      </c>
      <c r="P66" s="101" t="s">
        <v>374</v>
      </c>
      <c r="Q66" s="101" t="s">
        <v>111</v>
      </c>
      <c r="R66" s="102" t="s">
        <v>438</v>
      </c>
      <c r="S66" s="101" t="s">
        <v>374</v>
      </c>
      <c r="T66" s="102" t="s">
        <v>551</v>
      </c>
    </row>
    <row r="67" spans="1:19">
      <c r="A67">
        <v>69</v>
      </c>
      <c r="B67" s="98">
        <v>45405.4998726852</v>
      </c>
      <c r="C67" s="98">
        <v>45405.5146412037</v>
      </c>
      <c r="D67" t="s">
        <v>688</v>
      </c>
      <c r="F67" s="98"/>
      <c r="G67" s="101" t="s">
        <v>552</v>
      </c>
      <c r="H67" s="101" t="s">
        <v>553</v>
      </c>
      <c r="I67" s="101" t="s">
        <v>374</v>
      </c>
      <c r="J67" t="s">
        <v>796</v>
      </c>
      <c r="K67" t="s">
        <v>374</v>
      </c>
      <c r="L67" s="101" t="s">
        <v>374</v>
      </c>
      <c r="M67" s="99" t="s">
        <v>797</v>
      </c>
      <c r="N67" s="101" t="s">
        <v>375</v>
      </c>
      <c r="P67" s="101" t="s">
        <v>375</v>
      </c>
      <c r="S67" s="101" t="s">
        <v>375</v>
      </c>
    </row>
    <row r="68" spans="1:20">
      <c r="A68">
        <v>70</v>
      </c>
      <c r="B68" s="98">
        <v>45405.6024305556</v>
      </c>
      <c r="C68" s="98">
        <v>45405.6048148148</v>
      </c>
      <c r="D68" t="s">
        <v>688</v>
      </c>
      <c r="F68" s="98"/>
      <c r="G68" s="101" t="s">
        <v>555</v>
      </c>
      <c r="H68" s="101" t="s">
        <v>556</v>
      </c>
      <c r="I68" s="101" t="s">
        <v>374</v>
      </c>
      <c r="J68" t="s">
        <v>798</v>
      </c>
      <c r="K68" t="s">
        <v>374</v>
      </c>
      <c r="L68" s="101" t="s">
        <v>374</v>
      </c>
      <c r="M68" s="99" t="s">
        <v>732</v>
      </c>
      <c r="N68" s="101" t="s">
        <v>374</v>
      </c>
      <c r="O68" s="102" t="s">
        <v>557</v>
      </c>
      <c r="P68" s="101" t="s">
        <v>374</v>
      </c>
      <c r="Q68" s="101" t="s">
        <v>108</v>
      </c>
      <c r="R68" s="102" t="s">
        <v>558</v>
      </c>
      <c r="S68" s="101" t="s">
        <v>374</v>
      </c>
      <c r="T68" s="102" t="s">
        <v>559</v>
      </c>
    </row>
    <row r="69" spans="1:20">
      <c r="A69">
        <v>71</v>
      </c>
      <c r="B69" s="98">
        <v>45405.6211342593</v>
      </c>
      <c r="C69" s="98">
        <v>45405.6294212963</v>
      </c>
      <c r="D69" t="s">
        <v>688</v>
      </c>
      <c r="F69" s="98"/>
      <c r="G69" s="101" t="s">
        <v>560</v>
      </c>
      <c r="H69" s="102" t="s">
        <v>561</v>
      </c>
      <c r="I69" s="101" t="s">
        <v>374</v>
      </c>
      <c r="J69" t="s">
        <v>799</v>
      </c>
      <c r="K69" t="s">
        <v>374</v>
      </c>
      <c r="L69" s="101" t="s">
        <v>374</v>
      </c>
      <c r="M69" s="99" t="s">
        <v>800</v>
      </c>
      <c r="N69" s="101" t="s">
        <v>374</v>
      </c>
      <c r="O69" s="102" t="s">
        <v>562</v>
      </c>
      <c r="P69" s="101" t="s">
        <v>374</v>
      </c>
      <c r="Q69" s="101" t="s">
        <v>108</v>
      </c>
      <c r="R69" s="102" t="s">
        <v>438</v>
      </c>
      <c r="S69" s="101" t="s">
        <v>374</v>
      </c>
      <c r="T69" s="102" t="s">
        <v>563</v>
      </c>
    </row>
    <row r="70" spans="1:9" hidden="1">
      <c r="A70">
        <v>72</v>
      </c>
      <c r="B70" s="98">
        <v>45405.637349537</v>
      </c>
      <c r="C70" s="98">
        <v>45405.638287037</v>
      </c>
      <c r="D70" t="s">
        <v>688</v>
      </c>
      <c r="F70" s="98"/>
      <c r="G70" s="101" t="s">
        <v>531</v>
      </c>
      <c r="H70" s="102" t="s">
        <v>564</v>
      </c>
      <c r="I70" s="101" t="s">
        <v>375</v>
      </c>
    </row>
    <row r="71" spans="1:20">
      <c r="A71">
        <v>73</v>
      </c>
      <c r="B71" s="98">
        <v>45405.6565393518</v>
      </c>
      <c r="C71" s="98">
        <v>45405.6747685185</v>
      </c>
      <c r="D71" t="s">
        <v>688</v>
      </c>
      <c r="F71" s="98"/>
      <c r="G71" s="101" t="s">
        <v>182</v>
      </c>
      <c r="H71" s="101" t="s">
        <v>566</v>
      </c>
      <c r="I71" s="101" t="s">
        <v>374</v>
      </c>
      <c r="J71" t="s">
        <v>801</v>
      </c>
      <c r="K71" t="s">
        <v>374</v>
      </c>
      <c r="L71" s="101" t="s">
        <v>374</v>
      </c>
      <c r="M71" s="99" t="s">
        <v>760</v>
      </c>
      <c r="N71" s="101" t="s">
        <v>375</v>
      </c>
      <c r="P71" s="101" t="s">
        <v>374</v>
      </c>
      <c r="Q71" s="101" t="s">
        <v>111</v>
      </c>
      <c r="R71" s="102" t="s">
        <v>567</v>
      </c>
      <c r="S71" s="101" t="s">
        <v>374</v>
      </c>
      <c r="T71" s="102" t="s">
        <v>568</v>
      </c>
    </row>
    <row r="72" spans="1:9" hidden="1">
      <c r="A72">
        <v>74</v>
      </c>
      <c r="B72" s="98">
        <v>45406.3562384259</v>
      </c>
      <c r="C72" s="98">
        <v>45406.3565162037</v>
      </c>
      <c r="D72" t="s">
        <v>688</v>
      </c>
      <c r="F72" s="98"/>
      <c r="G72" s="101" t="s">
        <v>569</v>
      </c>
      <c r="H72" s="102" t="s">
        <v>289</v>
      </c>
      <c r="I72" s="101" t="s">
        <v>375</v>
      </c>
    </row>
    <row r="73" spans="1:19">
      <c r="A73">
        <v>75</v>
      </c>
      <c r="B73" s="98">
        <v>45406.4567824074</v>
      </c>
      <c r="C73" s="98">
        <v>45406.4575694444</v>
      </c>
      <c r="D73" t="s">
        <v>688</v>
      </c>
      <c r="F73" s="98"/>
      <c r="G73" s="101" t="s">
        <v>571</v>
      </c>
      <c r="H73" s="102" t="s">
        <v>341</v>
      </c>
      <c r="I73" s="101" t="s">
        <v>374</v>
      </c>
      <c r="J73" t="s">
        <v>802</v>
      </c>
      <c r="K73" t="s">
        <v>374</v>
      </c>
      <c r="L73" s="101" t="s">
        <v>374</v>
      </c>
      <c r="M73" s="99" t="s">
        <v>803</v>
      </c>
      <c r="N73" s="101" t="s">
        <v>375</v>
      </c>
      <c r="P73" s="101" t="s">
        <v>374</v>
      </c>
      <c r="Q73" s="101" t="s">
        <v>111</v>
      </c>
      <c r="R73" s="102" t="s">
        <v>438</v>
      </c>
      <c r="S73" s="101" t="s">
        <v>375</v>
      </c>
    </row>
    <row r="74" spans="1:19">
      <c r="A74">
        <v>76</v>
      </c>
      <c r="B74" s="98">
        <v>45406.4697453704</v>
      </c>
      <c r="C74" s="98">
        <v>45406.4725115741</v>
      </c>
      <c r="D74" t="s">
        <v>688</v>
      </c>
      <c r="F74" s="98"/>
      <c r="G74" s="101" t="s">
        <v>122</v>
      </c>
      <c r="H74" s="101" t="s">
        <v>572</v>
      </c>
      <c r="I74" s="101" t="s">
        <v>374</v>
      </c>
      <c r="J74" t="s">
        <v>804</v>
      </c>
      <c r="K74" t="s">
        <v>374</v>
      </c>
      <c r="L74" s="101" t="s">
        <v>374</v>
      </c>
      <c r="M74" s="99" t="s">
        <v>805</v>
      </c>
      <c r="N74" s="101" t="s">
        <v>375</v>
      </c>
      <c r="P74" s="101" t="s">
        <v>375</v>
      </c>
      <c r="S74" s="101" t="s">
        <v>375</v>
      </c>
    </row>
    <row r="75" spans="1:20">
      <c r="A75">
        <v>77</v>
      </c>
      <c r="B75" s="98">
        <v>45406.4905092593</v>
      </c>
      <c r="C75" s="98">
        <v>45406.4959143518</v>
      </c>
      <c r="D75" t="s">
        <v>688</v>
      </c>
      <c r="F75" s="98"/>
      <c r="G75" s="101" t="s">
        <v>573</v>
      </c>
      <c r="H75" s="102" t="s">
        <v>234</v>
      </c>
      <c r="I75" s="101" t="s">
        <v>374</v>
      </c>
      <c r="J75" t="s">
        <v>806</v>
      </c>
      <c r="K75" t="s">
        <v>374</v>
      </c>
      <c r="L75" s="101" t="s">
        <v>374</v>
      </c>
      <c r="M75" s="99" t="s">
        <v>807</v>
      </c>
      <c r="N75" s="101" t="s">
        <v>375</v>
      </c>
      <c r="P75" s="101" t="s">
        <v>374</v>
      </c>
      <c r="Q75" s="101" t="s">
        <v>108</v>
      </c>
      <c r="R75" s="102" t="s">
        <v>574</v>
      </c>
      <c r="S75" s="101" t="s">
        <v>374</v>
      </c>
      <c r="T75" s="101" t="s">
        <v>575</v>
      </c>
    </row>
    <row r="76" spans="1:9" hidden="1">
      <c r="A76">
        <v>78</v>
      </c>
      <c r="B76" s="98">
        <v>45406.5225578704</v>
      </c>
      <c r="C76" s="98">
        <v>45406.5234953704</v>
      </c>
      <c r="D76" t="s">
        <v>688</v>
      </c>
      <c r="F76" s="98"/>
      <c r="G76" s="101" t="s">
        <v>576</v>
      </c>
      <c r="H76" s="102" t="s">
        <v>577</v>
      </c>
      <c r="I76" s="101" t="s">
        <v>375</v>
      </c>
    </row>
    <row r="77" spans="1:20">
      <c r="A77">
        <v>79</v>
      </c>
      <c r="B77" s="98">
        <v>45406.5707638889</v>
      </c>
      <c r="C77" s="98">
        <v>45406.5721759259</v>
      </c>
      <c r="D77" t="s">
        <v>688</v>
      </c>
      <c r="F77" s="98"/>
      <c r="G77" s="101" t="s">
        <v>212</v>
      </c>
      <c r="H77" s="101" t="s">
        <v>579</v>
      </c>
      <c r="I77" s="101" t="s">
        <v>374</v>
      </c>
      <c r="J77" t="s">
        <v>808</v>
      </c>
      <c r="K77" t="s">
        <v>374</v>
      </c>
      <c r="L77" s="101" t="s">
        <v>374</v>
      </c>
      <c r="M77" s="99" t="s">
        <v>809</v>
      </c>
      <c r="N77" s="101" t="s">
        <v>374</v>
      </c>
      <c r="O77" s="102" t="s">
        <v>580</v>
      </c>
      <c r="P77" s="101" t="s">
        <v>374</v>
      </c>
      <c r="Q77" s="101" t="s">
        <v>111</v>
      </c>
      <c r="R77" s="102" t="s">
        <v>438</v>
      </c>
      <c r="S77" s="101" t="s">
        <v>374</v>
      </c>
      <c r="T77" s="102" t="s">
        <v>581</v>
      </c>
    </row>
    <row r="78" spans="1:20">
      <c r="A78">
        <v>80</v>
      </c>
      <c r="B78" s="98">
        <v>45406.5811342593</v>
      </c>
      <c r="C78" s="98">
        <v>45406.5824652778</v>
      </c>
      <c r="D78" t="s">
        <v>688</v>
      </c>
      <c r="F78" s="98"/>
      <c r="G78" s="101" t="s">
        <v>582</v>
      </c>
      <c r="H78" s="102" t="s">
        <v>583</v>
      </c>
      <c r="I78" s="101" t="s">
        <v>374</v>
      </c>
      <c r="J78" t="s">
        <v>810</v>
      </c>
      <c r="K78" t="s">
        <v>374</v>
      </c>
      <c r="L78" s="101" t="s">
        <v>374</v>
      </c>
      <c r="M78" s="99" t="s">
        <v>811</v>
      </c>
      <c r="N78" s="101" t="s">
        <v>375</v>
      </c>
      <c r="P78" s="101" t="s">
        <v>375</v>
      </c>
      <c r="S78" s="101" t="s">
        <v>374</v>
      </c>
      <c r="T78" s="102" t="s">
        <v>438</v>
      </c>
    </row>
    <row r="79" spans="1:19">
      <c r="A79">
        <v>81</v>
      </c>
      <c r="B79" s="98">
        <v>45406.5103472222</v>
      </c>
      <c r="C79" s="98">
        <v>45406.6068287037</v>
      </c>
      <c r="D79" t="s">
        <v>688</v>
      </c>
      <c r="F79" s="98"/>
      <c r="G79" s="101" t="s">
        <v>127</v>
      </c>
      <c r="H79" s="101" t="s">
        <v>584</v>
      </c>
      <c r="I79" s="101" t="s">
        <v>374</v>
      </c>
      <c r="J79" t="s">
        <v>812</v>
      </c>
      <c r="K79" t="s">
        <v>374</v>
      </c>
      <c r="L79" s="101" t="s">
        <v>374</v>
      </c>
      <c r="M79" s="99" t="s">
        <v>813</v>
      </c>
      <c r="N79" s="101" t="s">
        <v>375</v>
      </c>
      <c r="P79" s="101" t="s">
        <v>374</v>
      </c>
      <c r="Q79" s="101" t="s">
        <v>111</v>
      </c>
      <c r="R79" s="102" t="s">
        <v>585</v>
      </c>
      <c r="S79" s="101" t="s">
        <v>375</v>
      </c>
    </row>
    <row r="80" spans="1:20">
      <c r="A80">
        <v>82</v>
      </c>
      <c r="B80" s="98">
        <v>45407.3565162037</v>
      </c>
      <c r="C80" s="98">
        <v>45407.3641550926</v>
      </c>
      <c r="D80" t="s">
        <v>688</v>
      </c>
      <c r="F80" s="98"/>
      <c r="G80" s="101" t="s">
        <v>586</v>
      </c>
      <c r="H80" s="101" t="s">
        <v>587</v>
      </c>
      <c r="I80" s="101" t="s">
        <v>374</v>
      </c>
      <c r="J80" t="s">
        <v>814</v>
      </c>
      <c r="K80" t="s">
        <v>374</v>
      </c>
      <c r="L80" s="101" t="s">
        <v>374</v>
      </c>
      <c r="M80" s="99" t="s">
        <v>815</v>
      </c>
      <c r="N80" s="101" t="s">
        <v>374</v>
      </c>
      <c r="O80" s="102" t="s">
        <v>588</v>
      </c>
      <c r="P80" s="101" t="s">
        <v>374</v>
      </c>
      <c r="Q80" s="101" t="s">
        <v>111</v>
      </c>
      <c r="R80" s="102" t="s">
        <v>589</v>
      </c>
      <c r="S80" s="101" t="s">
        <v>374</v>
      </c>
      <c r="T80" s="102" t="s">
        <v>590</v>
      </c>
    </row>
    <row r="81" spans="1:19">
      <c r="A81">
        <v>83</v>
      </c>
      <c r="B81" s="98">
        <v>45407.3819328704</v>
      </c>
      <c r="C81" s="98">
        <v>45407.385775463</v>
      </c>
      <c r="D81" t="s">
        <v>688</v>
      </c>
      <c r="F81" s="98"/>
      <c r="G81" s="101" t="s">
        <v>396</v>
      </c>
      <c r="H81" s="101" t="s">
        <v>591</v>
      </c>
      <c r="I81" s="101" t="s">
        <v>374</v>
      </c>
      <c r="J81" t="s">
        <v>816</v>
      </c>
      <c r="K81" t="s">
        <v>374</v>
      </c>
      <c r="L81" s="101" t="s">
        <v>374</v>
      </c>
      <c r="M81" s="99" t="s">
        <v>817</v>
      </c>
      <c r="N81" s="101" t="s">
        <v>374</v>
      </c>
      <c r="O81" s="102" t="s">
        <v>592</v>
      </c>
      <c r="P81" s="101" t="s">
        <v>375</v>
      </c>
      <c r="S81" s="101" t="s">
        <v>375</v>
      </c>
    </row>
    <row r="82" spans="1:20">
      <c r="A82">
        <v>84</v>
      </c>
      <c r="B82" s="98">
        <v>45407.3765740741</v>
      </c>
      <c r="C82" s="98">
        <v>45407.4193171296</v>
      </c>
      <c r="D82" t="s">
        <v>688</v>
      </c>
      <c r="F82" s="98"/>
      <c r="G82" s="101" t="s">
        <v>181</v>
      </c>
      <c r="H82" s="101" t="s">
        <v>593</v>
      </c>
      <c r="I82" s="101" t="s">
        <v>374</v>
      </c>
      <c r="J82" t="s">
        <v>818</v>
      </c>
      <c r="K82" t="s">
        <v>374</v>
      </c>
      <c r="L82" s="101" t="s">
        <v>374</v>
      </c>
      <c r="M82" s="99" t="s">
        <v>817</v>
      </c>
      <c r="N82" s="101" t="s">
        <v>374</v>
      </c>
      <c r="O82" s="102" t="s">
        <v>594</v>
      </c>
      <c r="P82" s="101" t="s">
        <v>374</v>
      </c>
      <c r="Q82" s="101" t="s">
        <v>108</v>
      </c>
      <c r="R82" s="102" t="s">
        <v>595</v>
      </c>
      <c r="S82" s="101" t="s">
        <v>374</v>
      </c>
      <c r="T82" s="102" t="s">
        <v>596</v>
      </c>
    </row>
    <row r="83" spans="1:20">
      <c r="A83">
        <v>85</v>
      </c>
      <c r="B83" s="98">
        <v>45407.4693171296</v>
      </c>
      <c r="C83" s="98">
        <v>45407.4888541667</v>
      </c>
      <c r="D83" t="s">
        <v>688</v>
      </c>
      <c r="F83" s="98"/>
      <c r="G83" s="101" t="s">
        <v>597</v>
      </c>
      <c r="H83" s="101" t="s">
        <v>598</v>
      </c>
      <c r="I83" s="101" t="s">
        <v>374</v>
      </c>
      <c r="J83" t="s">
        <v>819</v>
      </c>
      <c r="K83" t="s">
        <v>374</v>
      </c>
      <c r="L83" s="101" t="s">
        <v>374</v>
      </c>
      <c r="M83" s="99" t="s">
        <v>820</v>
      </c>
      <c r="N83" s="101" t="s">
        <v>375</v>
      </c>
      <c r="P83" s="101" t="s">
        <v>374</v>
      </c>
      <c r="Q83" s="101" t="s">
        <v>108</v>
      </c>
      <c r="R83" s="102" t="s">
        <v>599</v>
      </c>
      <c r="S83" s="101" t="s">
        <v>374</v>
      </c>
      <c r="T83" s="102" t="s">
        <v>600</v>
      </c>
    </row>
    <row r="84" spans="1:19">
      <c r="A84">
        <v>86</v>
      </c>
      <c r="B84" s="98">
        <v>45407.5165509259</v>
      </c>
      <c r="C84" s="98">
        <v>45407.5216319444</v>
      </c>
      <c r="D84" t="s">
        <v>688</v>
      </c>
      <c r="F84" s="98"/>
      <c r="G84" s="101" t="s">
        <v>601</v>
      </c>
      <c r="H84" s="101" t="s">
        <v>602</v>
      </c>
      <c r="I84" s="101" t="s">
        <v>374</v>
      </c>
      <c r="J84" t="s">
        <v>821</v>
      </c>
      <c r="K84" t="s">
        <v>374</v>
      </c>
      <c r="L84" s="101" t="s">
        <v>374</v>
      </c>
      <c r="M84" s="99" t="s">
        <v>822</v>
      </c>
      <c r="N84" s="101" t="s">
        <v>375</v>
      </c>
      <c r="P84" s="101" t="s">
        <v>375</v>
      </c>
      <c r="S84" s="101" t="s">
        <v>375</v>
      </c>
    </row>
    <row r="85" spans="1:20">
      <c r="A85">
        <v>87</v>
      </c>
      <c r="B85" s="98">
        <v>45407.6186689815</v>
      </c>
      <c r="C85" s="98">
        <v>45407.6224652778</v>
      </c>
      <c r="D85" t="s">
        <v>688</v>
      </c>
      <c r="F85" s="98"/>
      <c r="G85" s="101" t="s">
        <v>198</v>
      </c>
      <c r="H85" s="102" t="s">
        <v>336</v>
      </c>
      <c r="I85" s="101" t="s">
        <v>374</v>
      </c>
      <c r="J85" t="s">
        <v>823</v>
      </c>
      <c r="K85" t="s">
        <v>374</v>
      </c>
      <c r="L85" s="101" t="s">
        <v>374</v>
      </c>
      <c r="M85" s="99" t="s">
        <v>824</v>
      </c>
      <c r="N85" s="101" t="s">
        <v>374</v>
      </c>
      <c r="O85" s="102" t="s">
        <v>603</v>
      </c>
      <c r="P85" s="101" t="s">
        <v>374</v>
      </c>
      <c r="Q85" s="101" t="s">
        <v>111</v>
      </c>
      <c r="R85" s="102" t="s">
        <v>438</v>
      </c>
      <c r="S85" s="101" t="s">
        <v>374</v>
      </c>
      <c r="T85" s="102" t="s">
        <v>604</v>
      </c>
    </row>
    <row r="86" spans="1:20">
      <c r="A86">
        <v>88</v>
      </c>
      <c r="B86" s="98">
        <v>45408.3831018518</v>
      </c>
      <c r="C86" s="98">
        <v>45408.4105787037</v>
      </c>
      <c r="D86" t="s">
        <v>688</v>
      </c>
      <c r="F86" s="98"/>
      <c r="G86" s="101" t="s">
        <v>605</v>
      </c>
      <c r="H86" s="101" t="s">
        <v>606</v>
      </c>
      <c r="I86" s="101" t="s">
        <v>374</v>
      </c>
      <c r="J86" t="s">
        <v>825</v>
      </c>
      <c r="K86" t="s">
        <v>374</v>
      </c>
      <c r="L86" s="101" t="s">
        <v>374</v>
      </c>
      <c r="M86" s="99" t="s">
        <v>826</v>
      </c>
      <c r="N86" s="101" t="s">
        <v>374</v>
      </c>
      <c r="O86" s="102" t="s">
        <v>607</v>
      </c>
      <c r="P86" s="101" t="s">
        <v>375</v>
      </c>
      <c r="S86" s="101" t="s">
        <v>374</v>
      </c>
      <c r="T86" s="101" t="s">
        <v>608</v>
      </c>
    </row>
    <row r="87" spans="1:20">
      <c r="A87">
        <v>89</v>
      </c>
      <c r="B87" s="98">
        <v>45408.4251967593</v>
      </c>
      <c r="C87" s="98">
        <v>45408.4268055556</v>
      </c>
      <c r="D87" t="s">
        <v>688</v>
      </c>
      <c r="F87" s="98"/>
      <c r="G87" s="101" t="s">
        <v>135</v>
      </c>
      <c r="H87" s="101" t="s">
        <v>609</v>
      </c>
      <c r="I87" s="101" t="s">
        <v>374</v>
      </c>
      <c r="J87" t="s">
        <v>827</v>
      </c>
      <c r="K87" t="s">
        <v>374</v>
      </c>
      <c r="L87" s="101" t="s">
        <v>374</v>
      </c>
      <c r="M87" s="99" t="s">
        <v>828</v>
      </c>
      <c r="N87" s="101" t="s">
        <v>374</v>
      </c>
      <c r="O87" s="102" t="s">
        <v>610</v>
      </c>
      <c r="P87" s="101" t="s">
        <v>375</v>
      </c>
      <c r="S87" s="101" t="s">
        <v>374</v>
      </c>
      <c r="T87" s="102" t="s">
        <v>611</v>
      </c>
    </row>
    <row r="88" spans="1:20">
      <c r="A88">
        <v>90</v>
      </c>
      <c r="B88" s="98">
        <v>45408.4285069444</v>
      </c>
      <c r="C88" s="98">
        <v>45408.4402083333</v>
      </c>
      <c r="D88" t="s">
        <v>688</v>
      </c>
      <c r="F88" s="98"/>
      <c r="G88" s="101" t="s">
        <v>204</v>
      </c>
      <c r="H88" s="101" t="s">
        <v>613</v>
      </c>
      <c r="I88" s="101" t="s">
        <v>374</v>
      </c>
      <c r="J88" t="s">
        <v>829</v>
      </c>
      <c r="K88" t="s">
        <v>374</v>
      </c>
      <c r="L88" s="101" t="s">
        <v>374</v>
      </c>
      <c r="M88" s="99" t="s">
        <v>830</v>
      </c>
      <c r="N88" s="101" t="s">
        <v>374</v>
      </c>
      <c r="O88" s="102" t="s">
        <v>614</v>
      </c>
      <c r="P88" s="101" t="s">
        <v>374</v>
      </c>
      <c r="Q88" s="101" t="s">
        <v>108</v>
      </c>
      <c r="R88" s="102" t="s">
        <v>615</v>
      </c>
      <c r="S88" s="101" t="s">
        <v>374</v>
      </c>
      <c r="T88" s="102" t="s">
        <v>616</v>
      </c>
    </row>
    <row r="89" spans="1:20">
      <c r="A89">
        <v>91</v>
      </c>
      <c r="B89" s="98">
        <v>45408.4492708333</v>
      </c>
      <c r="C89" s="98">
        <v>45408.4494212963</v>
      </c>
      <c r="D89" t="s">
        <v>688</v>
      </c>
      <c r="F89" s="98"/>
      <c r="G89" s="101" t="s">
        <v>118</v>
      </c>
      <c r="H89" s="101" t="s">
        <v>617</v>
      </c>
      <c r="I89" s="101" t="s">
        <v>374</v>
      </c>
      <c r="J89" t="s">
        <v>829</v>
      </c>
      <c r="K89" t="s">
        <v>374</v>
      </c>
      <c r="L89" s="101" t="s">
        <v>374</v>
      </c>
      <c r="M89" s="99" t="s">
        <v>831</v>
      </c>
      <c r="N89" s="101" t="s">
        <v>374</v>
      </c>
      <c r="O89" s="102" t="s">
        <v>618</v>
      </c>
      <c r="P89" s="101" t="s">
        <v>374</v>
      </c>
      <c r="Q89" s="101" t="s">
        <v>111</v>
      </c>
      <c r="R89" s="102" t="s">
        <v>438</v>
      </c>
      <c r="S89" s="101" t="s">
        <v>374</v>
      </c>
      <c r="T89" s="102" t="s">
        <v>619</v>
      </c>
    </row>
    <row r="90" spans="1:20" s="108" customFormat="1" hidden="1">
      <c r="A90" s="108">
        <v>92</v>
      </c>
      <c r="B90" s="109">
        <v>45408.4386689815</v>
      </c>
      <c r="C90" s="109">
        <v>45408.453599537</v>
      </c>
      <c r="D90" s="108" t="s">
        <v>688</v>
      </c>
      <c r="F90" s="109"/>
      <c r="G90" s="108" t="s">
        <v>621</v>
      </c>
      <c r="H90" s="110" t="s">
        <v>622</v>
      </c>
      <c r="I90" s="108" t="s">
        <v>43</v>
      </c>
      <c r="J90" s="108" t="s">
        <v>832</v>
      </c>
      <c r="L90" s="108" t="s">
        <v>43</v>
      </c>
      <c r="M90" s="110"/>
      <c r="N90" s="108" t="s">
        <v>375</v>
      </c>
      <c r="O90" s="110"/>
      <c r="P90" s="108" t="s">
        <v>375</v>
      </c>
      <c r="S90" s="108" t="s">
        <v>375</v>
      </c>
      <c r="T90" s="110"/>
    </row>
    <row r="91" spans="1:19">
      <c r="A91">
        <v>93</v>
      </c>
      <c r="B91" s="98">
        <v>45408.3985300926</v>
      </c>
      <c r="C91" s="98">
        <v>45408.4801388889</v>
      </c>
      <c r="D91" t="s">
        <v>688</v>
      </c>
      <c r="F91" s="98"/>
      <c r="G91" s="101" t="s">
        <v>174</v>
      </c>
      <c r="H91" s="101" t="s">
        <v>623</v>
      </c>
      <c r="I91" s="101" t="s">
        <v>374</v>
      </c>
      <c r="J91" t="s">
        <v>833</v>
      </c>
      <c r="K91" t="s">
        <v>374</v>
      </c>
      <c r="L91" s="101" t="s">
        <v>374</v>
      </c>
      <c r="M91" s="99" t="s">
        <v>834</v>
      </c>
      <c r="N91" s="101" t="s">
        <v>375</v>
      </c>
      <c r="P91" s="101" t="s">
        <v>374</v>
      </c>
      <c r="Q91" s="101" t="s">
        <v>108</v>
      </c>
      <c r="R91" s="102" t="s">
        <v>624</v>
      </c>
      <c r="S91" s="101" t="s">
        <v>375</v>
      </c>
    </row>
    <row r="92" spans="1:19">
      <c r="A92">
        <v>94</v>
      </c>
      <c r="B92" s="98">
        <v>45408.4821990741</v>
      </c>
      <c r="C92" s="98">
        <v>45408.4837384259</v>
      </c>
      <c r="D92" t="s">
        <v>688</v>
      </c>
      <c r="F92" s="98"/>
      <c r="G92" s="101" t="s">
        <v>136</v>
      </c>
      <c r="H92" s="102" t="s">
        <v>625</v>
      </c>
      <c r="I92" s="101" t="s">
        <v>374</v>
      </c>
      <c r="J92" t="s">
        <v>835</v>
      </c>
      <c r="K92" t="s">
        <v>374</v>
      </c>
      <c r="L92" s="101" t="s">
        <v>374</v>
      </c>
      <c r="M92" s="99" t="s">
        <v>836</v>
      </c>
      <c r="N92" s="101" t="s">
        <v>375</v>
      </c>
      <c r="P92" s="101" t="s">
        <v>375</v>
      </c>
      <c r="S92" s="101" t="s">
        <v>375</v>
      </c>
    </row>
    <row r="93" spans="1:20">
      <c r="A93">
        <v>95</v>
      </c>
      <c r="B93" s="98">
        <v>45408.4786342593</v>
      </c>
      <c r="C93" s="98">
        <v>45408.4858449074</v>
      </c>
      <c r="D93" t="s">
        <v>688</v>
      </c>
      <c r="F93" s="98"/>
      <c r="G93" s="101" t="s">
        <v>216</v>
      </c>
      <c r="H93" s="101" t="s">
        <v>627</v>
      </c>
      <c r="I93" s="101" t="s">
        <v>374</v>
      </c>
      <c r="J93" t="s">
        <v>837</v>
      </c>
      <c r="K93" t="s">
        <v>374</v>
      </c>
      <c r="L93" s="101" t="s">
        <v>374</v>
      </c>
      <c r="M93" s="99" t="s">
        <v>768</v>
      </c>
      <c r="N93" s="101" t="s">
        <v>374</v>
      </c>
      <c r="O93" s="102" t="s">
        <v>628</v>
      </c>
      <c r="P93" s="101" t="s">
        <v>374</v>
      </c>
      <c r="Q93" s="101" t="s">
        <v>111</v>
      </c>
      <c r="R93" s="102" t="s">
        <v>488</v>
      </c>
      <c r="S93" s="101" t="s">
        <v>374</v>
      </c>
      <c r="T93" s="102" t="s">
        <v>629</v>
      </c>
    </row>
    <row r="94" spans="1:20">
      <c r="A94">
        <v>96</v>
      </c>
      <c r="B94" s="98">
        <v>45408.4618055556</v>
      </c>
      <c r="C94" s="98">
        <v>45408.5146759259</v>
      </c>
      <c r="D94" t="s">
        <v>688</v>
      </c>
      <c r="F94" s="98"/>
      <c r="G94" s="101" t="s">
        <v>188</v>
      </c>
      <c r="H94" s="101" t="s">
        <v>631</v>
      </c>
      <c r="I94" s="101" t="s">
        <v>374</v>
      </c>
      <c r="J94" t="s">
        <v>838</v>
      </c>
      <c r="K94" t="s">
        <v>374</v>
      </c>
      <c r="L94" s="101" t="s">
        <v>374</v>
      </c>
      <c r="M94" s="99" t="s">
        <v>839</v>
      </c>
      <c r="N94" s="101" t="s">
        <v>374</v>
      </c>
      <c r="O94" s="102" t="s">
        <v>632</v>
      </c>
      <c r="P94" s="101" t="s">
        <v>374</v>
      </c>
      <c r="Q94" s="101" t="s">
        <v>108</v>
      </c>
      <c r="R94" s="102" t="s">
        <v>438</v>
      </c>
      <c r="S94" s="101" t="s">
        <v>374</v>
      </c>
      <c r="T94" s="102" t="s">
        <v>840</v>
      </c>
    </row>
    <row r="95" spans="1:9" hidden="1">
      <c r="A95">
        <v>97</v>
      </c>
      <c r="B95" s="98">
        <v>45408.5319212963</v>
      </c>
      <c r="C95" s="98">
        <v>45408.553368055596</v>
      </c>
      <c r="D95" t="s">
        <v>688</v>
      </c>
      <c r="F95" s="98"/>
      <c r="G95" s="101" t="s">
        <v>634</v>
      </c>
      <c r="H95" s="102" t="s">
        <v>635</v>
      </c>
      <c r="I95" s="101" t="s">
        <v>375</v>
      </c>
    </row>
    <row r="96" spans="1:19">
      <c r="A96">
        <v>98</v>
      </c>
      <c r="B96" s="98">
        <v>45408.5641666667</v>
      </c>
      <c r="C96" s="98">
        <v>45408.5658912037</v>
      </c>
      <c r="D96" t="s">
        <v>688</v>
      </c>
      <c r="F96" s="98"/>
      <c r="G96" s="101" t="s">
        <v>125</v>
      </c>
      <c r="H96" s="102" t="s">
        <v>254</v>
      </c>
      <c r="I96" s="101" t="s">
        <v>374</v>
      </c>
      <c r="J96" t="s">
        <v>841</v>
      </c>
      <c r="K96" t="s">
        <v>374</v>
      </c>
      <c r="L96" s="101" t="s">
        <v>374</v>
      </c>
      <c r="M96" s="108">
        <v>58</v>
      </c>
      <c r="N96" s="101" t="s">
        <v>375</v>
      </c>
      <c r="P96" s="101" t="s">
        <v>375</v>
      </c>
      <c r="S96" s="101" t="s">
        <v>375</v>
      </c>
    </row>
    <row r="97" spans="1:19">
      <c r="A97">
        <v>99</v>
      </c>
      <c r="B97" s="98">
        <v>45408.5685763889</v>
      </c>
      <c r="C97" s="98">
        <v>45408.5695138889</v>
      </c>
      <c r="D97" t="s">
        <v>688</v>
      </c>
      <c r="F97" s="98"/>
      <c r="G97" s="101" t="s">
        <v>133</v>
      </c>
      <c r="H97" s="102" t="s">
        <v>264</v>
      </c>
      <c r="I97" s="101" t="s">
        <v>374</v>
      </c>
      <c r="J97" t="s">
        <v>841</v>
      </c>
      <c r="K97" t="s">
        <v>374</v>
      </c>
      <c r="L97" s="101" t="s">
        <v>374</v>
      </c>
      <c r="N97" s="101" t="s">
        <v>375</v>
      </c>
      <c r="P97" s="101" t="s">
        <v>375</v>
      </c>
      <c r="S97" s="101" t="s">
        <v>375</v>
      </c>
    </row>
    <row r="98" spans="1:20">
      <c r="A98">
        <v>100</v>
      </c>
      <c r="B98" s="98">
        <v>45408.5192361111</v>
      </c>
      <c r="C98" s="98">
        <v>45408.5779976852</v>
      </c>
      <c r="D98" t="s">
        <v>688</v>
      </c>
      <c r="F98" s="98"/>
      <c r="G98" s="101" t="s">
        <v>189</v>
      </c>
      <c r="H98" s="101" t="s">
        <v>639</v>
      </c>
      <c r="I98" s="101" t="s">
        <v>374</v>
      </c>
      <c r="J98" t="s">
        <v>842</v>
      </c>
      <c r="K98" t="s">
        <v>374</v>
      </c>
      <c r="L98" s="101" t="s">
        <v>374</v>
      </c>
      <c r="M98" s="99" t="s">
        <v>843</v>
      </c>
      <c r="N98" s="101" t="s">
        <v>374</v>
      </c>
      <c r="O98" s="102" t="s">
        <v>640</v>
      </c>
      <c r="P98" s="101" t="s">
        <v>374</v>
      </c>
      <c r="Q98" s="101" t="s">
        <v>108</v>
      </c>
      <c r="R98" s="102" t="s">
        <v>438</v>
      </c>
      <c r="S98" s="101" t="s">
        <v>374</v>
      </c>
      <c r="T98" s="102" t="s">
        <v>641</v>
      </c>
    </row>
    <row r="99" spans="1:20">
      <c r="A99">
        <v>101</v>
      </c>
      <c r="B99" s="98">
        <v>45408.4427314815</v>
      </c>
      <c r="C99" s="98">
        <v>45408.5983912037</v>
      </c>
      <c r="D99" t="s">
        <v>688</v>
      </c>
      <c r="F99" s="98"/>
      <c r="G99" s="101" t="s">
        <v>194</v>
      </c>
      <c r="H99" s="101" t="s">
        <v>643</v>
      </c>
      <c r="I99" s="101" t="s">
        <v>374</v>
      </c>
      <c r="J99" t="s">
        <v>844</v>
      </c>
      <c r="K99" t="s">
        <v>374</v>
      </c>
      <c r="L99" s="101" t="s">
        <v>374</v>
      </c>
      <c r="M99" s="99" t="s">
        <v>845</v>
      </c>
      <c r="N99" s="101" t="s">
        <v>374</v>
      </c>
      <c r="O99" s="102" t="s">
        <v>644</v>
      </c>
      <c r="P99" s="101" t="s">
        <v>375</v>
      </c>
      <c r="S99" s="101" t="s">
        <v>374</v>
      </c>
      <c r="T99" s="102" t="s">
        <v>645</v>
      </c>
    </row>
    <row r="100" spans="1:9" hidden="1">
      <c r="A100">
        <v>102</v>
      </c>
      <c r="B100" s="98">
        <v>45408.5985069444</v>
      </c>
      <c r="C100" s="98">
        <v>45408.6041550926</v>
      </c>
      <c r="D100" t="s">
        <v>688</v>
      </c>
      <c r="F100" s="98"/>
      <c r="G100" s="101" t="s">
        <v>647</v>
      </c>
      <c r="H100" s="101" t="s">
        <v>648</v>
      </c>
      <c r="I100" s="101" t="s">
        <v>375</v>
      </c>
    </row>
    <row r="101" spans="1:19">
      <c r="A101">
        <v>103</v>
      </c>
      <c r="B101" s="98">
        <v>45408.6147569444</v>
      </c>
      <c r="C101" s="98">
        <v>45408.6165625</v>
      </c>
      <c r="D101" t="s">
        <v>688</v>
      </c>
      <c r="F101" s="98"/>
      <c r="G101" s="101" t="s">
        <v>205</v>
      </c>
      <c r="H101" s="101" t="s">
        <v>649</v>
      </c>
      <c r="I101" s="101" t="s">
        <v>374</v>
      </c>
      <c r="J101" t="s">
        <v>846</v>
      </c>
      <c r="K101" t="s">
        <v>374</v>
      </c>
      <c r="L101" s="101" t="s">
        <v>374</v>
      </c>
      <c r="M101" s="99" t="s">
        <v>847</v>
      </c>
      <c r="N101" s="101" t="s">
        <v>375</v>
      </c>
      <c r="P101" s="101" t="s">
        <v>375</v>
      </c>
      <c r="S101" s="101" t="s">
        <v>375</v>
      </c>
    </row>
    <row r="102" spans="1:20">
      <c r="A102">
        <v>104</v>
      </c>
      <c r="B102" s="98">
        <v>45408.6139236111</v>
      </c>
      <c r="C102" s="98">
        <v>45408.6171643518</v>
      </c>
      <c r="D102" t="s">
        <v>688</v>
      </c>
      <c r="F102" s="98"/>
      <c r="G102" s="101" t="s">
        <v>651</v>
      </c>
      <c r="H102" s="102" t="s">
        <v>349</v>
      </c>
      <c r="I102" s="101" t="s">
        <v>374</v>
      </c>
      <c r="J102" t="s">
        <v>848</v>
      </c>
      <c r="K102" t="s">
        <v>374</v>
      </c>
      <c r="L102" s="101" t="s">
        <v>374</v>
      </c>
      <c r="M102" s="99" t="s">
        <v>849</v>
      </c>
      <c r="N102" s="101" t="s">
        <v>375</v>
      </c>
      <c r="P102" s="101" t="s">
        <v>374</v>
      </c>
      <c r="Q102" s="101" t="s">
        <v>111</v>
      </c>
      <c r="R102" s="102" t="s">
        <v>652</v>
      </c>
      <c r="S102" s="101" t="s">
        <v>374</v>
      </c>
      <c r="T102" s="102" t="s">
        <v>653</v>
      </c>
    </row>
    <row r="103" spans="1:19">
      <c r="A103">
        <v>105</v>
      </c>
      <c r="B103" s="98">
        <v>45408.7010763889</v>
      </c>
      <c r="C103" s="98">
        <v>45408.7027199074</v>
      </c>
      <c r="D103" t="s">
        <v>688</v>
      </c>
      <c r="F103" s="98"/>
      <c r="G103" s="101" t="s">
        <v>655</v>
      </c>
      <c r="H103" s="101" t="s">
        <v>656</v>
      </c>
      <c r="I103" s="101" t="s">
        <v>374</v>
      </c>
      <c r="J103" t="s">
        <v>850</v>
      </c>
      <c r="K103" t="s">
        <v>374</v>
      </c>
      <c r="L103" s="101" t="s">
        <v>374</v>
      </c>
      <c r="M103" s="99" t="s">
        <v>851</v>
      </c>
      <c r="N103" s="101" t="s">
        <v>374</v>
      </c>
      <c r="O103" s="102" t="s">
        <v>657</v>
      </c>
      <c r="P103" s="101" t="s">
        <v>374</v>
      </c>
      <c r="Q103" s="101" t="s">
        <v>108</v>
      </c>
      <c r="R103" s="102" t="s">
        <v>438</v>
      </c>
      <c r="S103" s="101" t="s">
        <v>375</v>
      </c>
    </row>
    <row r="104" spans="1:20">
      <c r="A104" t="s">
        <v>852</v>
      </c>
      <c r="B104" s="98">
        <v>45411</v>
      </c>
      <c r="C104" s="98">
        <v>45411</v>
      </c>
      <c r="D104" s="107" t="s">
        <v>853</v>
      </c>
      <c r="F104" s="98"/>
      <c r="G104" t="s">
        <v>659</v>
      </c>
      <c r="H104"/>
      <c r="I104" t="s">
        <v>374</v>
      </c>
      <c r="J104" t="s">
        <v>854</v>
      </c>
      <c r="K104" t="s">
        <v>855</v>
      </c>
      <c r="L104" t="s">
        <v>374</v>
      </c>
      <c r="M104">
        <v>202</v>
      </c>
      <c r="N104" t="s">
        <v>374</v>
      </c>
      <c r="O104">
        <v>8.15</v>
      </c>
      <c r="P104" t="s">
        <v>374</v>
      </c>
      <c r="Q104" t="s">
        <v>111</v>
      </c>
      <c r="R104">
        <v>0.78</v>
      </c>
      <c r="S104" t="s">
        <v>374</v>
      </c>
      <c r="T104">
        <v>1.38</v>
      </c>
    </row>
    <row r="105" spans="1:19">
      <c r="A105" s="111" t="s">
        <v>852</v>
      </c>
      <c r="B105" s="112"/>
      <c r="C105" s="112">
        <v>45413</v>
      </c>
      <c r="D105" s="113"/>
      <c r="E105" s="113"/>
      <c r="F105" s="112"/>
      <c r="G105" s="101" t="s">
        <v>149</v>
      </c>
      <c r="H105" s="101" t="s">
        <v>660</v>
      </c>
      <c r="I105" s="101" t="s">
        <v>374</v>
      </c>
      <c r="J105" t="s">
        <v>724</v>
      </c>
      <c r="K105" t="s">
        <v>374</v>
      </c>
      <c r="L105" s="101" t="s">
        <v>374</v>
      </c>
      <c r="M105">
        <v>83</v>
      </c>
      <c r="N105" s="101" t="s">
        <v>375</v>
      </c>
      <c r="P105" s="101" t="s">
        <v>374</v>
      </c>
      <c r="Q105" s="101" t="s">
        <v>111</v>
      </c>
      <c r="R105" s="101">
        <v>0.57</v>
      </c>
      <c r="S105" s="101" t="s">
        <v>375</v>
      </c>
    </row>
    <row r="106" spans="1:20">
      <c r="A106" s="114" t="s">
        <v>852</v>
      </c>
      <c r="B106" s="115"/>
      <c r="C106" s="115">
        <v>45413</v>
      </c>
      <c r="D106" s="116"/>
      <c r="E106" s="116"/>
      <c r="F106" s="115"/>
      <c r="G106" s="101" t="s">
        <v>177</v>
      </c>
      <c r="H106" s="101">
        <v>87312107</v>
      </c>
      <c r="I106" s="101" t="s">
        <v>374</v>
      </c>
      <c r="J106" t="s">
        <v>856</v>
      </c>
      <c r="K106" t="s">
        <v>374</v>
      </c>
      <c r="L106" s="101" t="s">
        <v>374</v>
      </c>
      <c r="M106">
        <v>390</v>
      </c>
      <c r="N106" s="101" t="s">
        <v>374</v>
      </c>
      <c r="O106" s="101">
        <v>16</v>
      </c>
      <c r="P106" s="101" t="s">
        <v>375</v>
      </c>
      <c r="S106" s="101" t="s">
        <v>374</v>
      </c>
      <c r="T106" s="101">
        <v>2.2</v>
      </c>
    </row>
    <row r="107" spans="1:9">
      <c r="A107" s="114" t="s">
        <v>852</v>
      </c>
      <c r="B107" s="115"/>
      <c r="C107" s="115">
        <v>45413</v>
      </c>
      <c r="D107" s="116"/>
      <c r="E107" s="116"/>
      <c r="F107" s="115"/>
      <c r="G107" s="101" t="s">
        <v>663</v>
      </c>
      <c r="I107" s="101" t="s">
        <v>375</v>
      </c>
    </row>
    <row r="108" spans="1:19">
      <c r="A108" s="114" t="s">
        <v>852</v>
      </c>
      <c r="B108" s="115"/>
      <c r="C108" s="115">
        <v>45413</v>
      </c>
      <c r="D108" s="116"/>
      <c r="E108" s="116"/>
      <c r="F108" s="115"/>
      <c r="G108" s="101" t="s">
        <v>538</v>
      </c>
      <c r="H108" s="101" t="s">
        <v>664</v>
      </c>
      <c r="I108" s="101" t="s">
        <v>374</v>
      </c>
      <c r="J108" t="s">
        <v>857</v>
      </c>
      <c r="K108" t="s">
        <v>374</v>
      </c>
      <c r="L108" s="101" t="s">
        <v>374</v>
      </c>
      <c r="M108">
        <v>406</v>
      </c>
      <c r="N108" s="101" t="s">
        <v>375</v>
      </c>
      <c r="P108" s="101" t="s">
        <v>374</v>
      </c>
      <c r="Q108" s="101" t="s">
        <v>111</v>
      </c>
      <c r="R108" s="101">
        <v>0.86</v>
      </c>
      <c r="S108" s="101" t="s">
        <v>375</v>
      </c>
    </row>
    <row r="109" spans="1:19">
      <c r="A109" s="117" t="s">
        <v>852</v>
      </c>
      <c r="B109" s="117"/>
      <c r="C109" s="118">
        <v>45425</v>
      </c>
      <c r="D109" s="117"/>
      <c r="E109" s="117"/>
      <c r="F109" s="117"/>
      <c r="G109" s="101" t="s">
        <v>161</v>
      </c>
      <c r="H109" s="101">
        <v>8732212</v>
      </c>
      <c r="I109" s="101" t="s">
        <v>374</v>
      </c>
      <c r="J109" t="s">
        <v>858</v>
      </c>
      <c r="K109" t="s">
        <v>374</v>
      </c>
      <c r="L109" s="101" t="s">
        <v>374</v>
      </c>
      <c r="M109">
        <v>180</v>
      </c>
      <c r="N109" s="101" t="s">
        <v>375</v>
      </c>
      <c r="P109" s="101" t="s">
        <v>375</v>
      </c>
      <c r="S109" s="101" t="s">
        <v>375</v>
      </c>
    </row>
    <row r="110" spans="1:20">
      <c r="A110" s="123" t="s">
        <v>852</v>
      </c>
      <c r="B110" s="119"/>
      <c r="C110" s="119">
        <v>45427</v>
      </c>
      <c r="D110" s="120"/>
      <c r="E110" s="120"/>
      <c r="F110" s="119"/>
      <c r="G110" s="120" t="s">
        <v>666</v>
      </c>
      <c r="H110" s="120" t="s">
        <v>667</v>
      </c>
      <c r="I110" s="120" t="s">
        <v>374</v>
      </c>
      <c r="J110" s="120" t="s">
        <v>910</v>
      </c>
      <c r="K110" s="120" t="s">
        <v>374</v>
      </c>
      <c r="L110" s="120" t="s">
        <v>374</v>
      </c>
      <c r="M110" s="120">
        <v>147</v>
      </c>
      <c r="N110" s="120" t="s">
        <v>375</v>
      </c>
      <c r="O110" s="120"/>
      <c r="P110" s="120" t="s">
        <v>374</v>
      </c>
      <c r="Q110" s="120" t="s">
        <v>108</v>
      </c>
      <c r="R110" s="120">
        <v>0.467837838</v>
      </c>
      <c r="S110" s="120" t="s">
        <v>375</v>
      </c>
      <c r="T110" s="120"/>
    </row>
    <row r="111" spans="1:20">
      <c r="A111" s="123" t="s">
        <v>852</v>
      </c>
      <c r="B111" s="119"/>
      <c r="C111" s="119">
        <v>45427</v>
      </c>
      <c r="D111" s="120"/>
      <c r="E111" s="120"/>
      <c r="F111" s="119"/>
      <c r="G111" s="120" t="s">
        <v>668</v>
      </c>
      <c r="H111" s="120" t="s">
        <v>669</v>
      </c>
      <c r="I111" s="120" t="s">
        <v>374</v>
      </c>
      <c r="J111" s="120" t="s">
        <v>911</v>
      </c>
      <c r="K111" s="120" t="s">
        <v>374</v>
      </c>
      <c r="L111" s="120" t="s">
        <v>374</v>
      </c>
      <c r="M111" s="120">
        <v>182</v>
      </c>
      <c r="N111" s="120" t="s">
        <v>375</v>
      </c>
      <c r="O111" s="120"/>
      <c r="P111" s="120" t="s">
        <v>375</v>
      </c>
      <c r="Q111" s="120"/>
      <c r="R111" s="120"/>
      <c r="S111" s="120" t="s">
        <v>375</v>
      </c>
      <c r="T111" s="120"/>
    </row>
    <row r="112" spans="1:20">
      <c r="A112" s="124" t="s">
        <v>852</v>
      </c>
      <c r="B112" s="121"/>
      <c r="C112" s="121">
        <v>45510</v>
      </c>
      <c r="D112" s="122"/>
      <c r="E112" s="122"/>
      <c r="F112" s="121"/>
      <c r="G112" s="122" t="s">
        <v>165</v>
      </c>
      <c r="H112" s="122" t="s">
        <v>912</v>
      </c>
      <c r="I112" s="122" t="s">
        <v>374</v>
      </c>
      <c r="J112" s="122" t="s">
        <v>913</v>
      </c>
      <c r="K112" s="122" t="s">
        <v>374</v>
      </c>
      <c r="L112" s="122" t="s">
        <v>374</v>
      </c>
      <c r="M112" s="122">
        <v>78</v>
      </c>
      <c r="N112" s="122" t="s">
        <v>374</v>
      </c>
      <c r="O112" s="122">
        <v>5.26</v>
      </c>
      <c r="P112" s="122" t="s">
        <v>375</v>
      </c>
      <c r="Q112" s="122"/>
      <c r="R112" s="122"/>
      <c r="S112" s="122" t="s">
        <v>374</v>
      </c>
      <c r="T112" s="122">
        <v>1.86</v>
      </c>
    </row>
    <row r="114" spans="1:20" s="96" customFormat="1">
      <c r="A114" s="104" t="s">
        <v>859</v>
      </c>
      <c r="G114" s="104"/>
      <c r="H114" s="104"/>
      <c r="I114" s="104"/>
      <c r="L114" s="104"/>
      <c r="N114" s="104"/>
      <c r="O114" s="104"/>
      <c r="P114" s="104"/>
      <c r="Q114" s="104"/>
      <c r="R114" s="104"/>
      <c r="S114" s="104"/>
      <c r="T114" s="104"/>
    </row>
    <row r="115" spans="1:20" s="96" customFormat="1">
      <c r="A115" s="96">
        <v>55</v>
      </c>
      <c r="B115" s="105">
        <v>45400.4838888889</v>
      </c>
      <c r="C115" s="105">
        <v>45400.4848958333</v>
      </c>
      <c r="D115" s="96" t="s">
        <v>688</v>
      </c>
      <c r="F115" s="105"/>
      <c r="G115" s="104"/>
      <c r="H115" s="104" t="s">
        <v>522</v>
      </c>
      <c r="I115" s="104" t="s">
        <v>374</v>
      </c>
      <c r="J115" s="96" t="s">
        <v>726</v>
      </c>
      <c r="K115" s="96" t="s">
        <v>374</v>
      </c>
      <c r="L115" s="104" t="s">
        <v>374</v>
      </c>
      <c r="M115" s="106" t="s">
        <v>727</v>
      </c>
      <c r="N115" s="104" t="s">
        <v>375</v>
      </c>
      <c r="O115" s="104"/>
      <c r="P115" s="104" t="s">
        <v>375</v>
      </c>
      <c r="Q115" s="104"/>
      <c r="R115" s="104"/>
      <c r="S115" s="104" t="s">
        <v>375</v>
      </c>
      <c r="T115" s="104"/>
    </row>
    <row r="116" spans="7:20" s="96" customFormat="1">
      <c r="G116" s="104" t="b">
        <f>G115=G53</f>
        <v>0</v>
      </c>
      <c r="H116" s="104" t="b">
        <f>H115=H53</f>
        <v>1</v>
      </c>
      <c r="I116" s="104" t="b">
        <f>I115=I53</f>
        <v>1</v>
      </c>
      <c r="J116" s="104" t="b">
        <f>J115=J53</f>
        <v>1</v>
      </c>
      <c r="K116" s="104" t="b">
        <f>K115=K53</f>
        <v>1</v>
      </c>
      <c r="L116" s="104" t="b">
        <f>L115=L53</f>
        <v>1</v>
      </c>
      <c r="M116" s="104" t="b">
        <f>M115=M53</f>
        <v>1</v>
      </c>
      <c r="N116" s="104" t="b">
        <f>N115=N53</f>
        <v>1</v>
      </c>
      <c r="O116" s="104" t="b">
        <f>O115=O53</f>
        <v>1</v>
      </c>
      <c r="P116" s="104" t="b">
        <f>P115=P53</f>
        <v>1</v>
      </c>
      <c r="Q116" s="104" t="b">
        <f>Q115=Q53</f>
        <v>1</v>
      </c>
      <c r="R116" s="104" t="b">
        <f>R115=R53</f>
        <v>1</v>
      </c>
      <c r="S116" s="104" t="b">
        <f>S115=S53</f>
        <v>1</v>
      </c>
      <c r="T116" s="104" t="b">
        <f>T115=T53</f>
        <v>1</v>
      </c>
    </row>
    <row r="120" spans="7:20">
      <c r="G120" s="101" t="s">
        <v>860</v>
      </c>
      <c r="H120" s="101" t="s">
        <v>860</v>
      </c>
      <c r="I120" s="101" t="s">
        <v>860</v>
      </c>
      <c r="L120" s="101" t="s">
        <v>860</v>
      </c>
      <c r="N120" s="101" t="s">
        <v>860</v>
      </c>
      <c r="O120" s="101" t="s">
        <v>860</v>
      </c>
      <c r="P120" s="101" t="s">
        <v>860</v>
      </c>
      <c r="Q120" s="101" t="s">
        <v>860</v>
      </c>
      <c r="R120" s="101" t="s">
        <v>860</v>
      </c>
      <c r="S120" s="101" t="s">
        <v>860</v>
      </c>
      <c r="T120" s="101" t="s">
        <v>860</v>
      </c>
    </row>
  </sheetData>
  <sheetProtection algorithmName="SHA-512" hashValue="iAJisdyT+8aEXhHBm/NPdj5fOZt/LW4fcBiKQCi3pfZtmMaO2+Gpa9NIlHh6e61Goxx393kvitJi0V5Tq/jiVA==" saltValue="SixllemXO6ssL7OGeuNj9w==" spinCount="100000" sheet="1" objects="1" scenarios="1"/>
  <hyperlinks>
    <hyperlink ref="D104" r:id="rId1" display="Office@alconbury.cambs.sch.uk"/>
  </hyperlinks>
  <pageMargins left="0.7" right="0.7" top="0.75" bottom="0.75" header="0.3" footer="0.3"/>
  <pageSetup paperSize="9" orientation="portrait"/>
  <headerFooter scaleWithDoc="1" alignWithMargins="0" differentFirst="0" differentOddEven="0"/>
  <legacyDrawing r:id="rId3"/>
  <tableParts count="1">
    <tablePart r:id="rId6"/>
  </tableParts>
  <extLst/>
</worksheet>
</file>

<file path=xl/worksheets/sheet1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4"/>
  <dimension ref="C1:N46"/>
  <sheetViews>
    <sheetView view="normal" workbookViewId="0">
      <selection pane="topLeft" activeCell="A1" sqref="A1"/>
    </sheetView>
  </sheetViews>
  <sheetFormatPr defaultRowHeight="14.5"/>
  <cols>
    <col min="3" max="3" width="5.7109375" customWidth="1"/>
    <col min="4" max="4" width="22.5703125" customWidth="1"/>
    <col min="5" max="5" width="19" customWidth="1"/>
    <col min="7" max="7" width="1.7109375" customWidth="1"/>
    <col min="8" max="8" width="10.5703125" customWidth="1"/>
    <col min="9" max="9" width="5.5703125" customWidth="1"/>
    <col min="10" max="10" width="5.27734375" customWidth="1"/>
    <col min="11" max="13" width="11.41796875" customWidth="1"/>
    <col min="260" max="260" width="22.5703125" customWidth="1"/>
    <col min="261" max="261" width="19" customWidth="1"/>
    <col min="263" max="263" width="1.7109375" customWidth="1"/>
    <col min="264" max="264" width="10.5703125" customWidth="1"/>
    <col min="265" max="265" width="5.5703125" customWidth="1"/>
    <col min="266" max="266" width="5.27734375" customWidth="1"/>
    <col min="267" max="269" width="0" hidden="1" customWidth="1"/>
    <col min="516" max="516" width="22.5703125" customWidth="1"/>
    <col min="517" max="517" width="19" customWidth="1"/>
    <col min="519" max="519" width="1.7109375" customWidth="1"/>
    <col min="520" max="520" width="10.5703125" customWidth="1"/>
    <col min="521" max="521" width="5.5703125" customWidth="1"/>
    <col min="522" max="522" width="5.27734375" customWidth="1"/>
    <col min="523" max="525" width="0" hidden="1" customWidth="1"/>
    <col min="772" max="772" width="22.5703125" customWidth="1"/>
    <col min="773" max="773" width="19" customWidth="1"/>
    <col min="775" max="775" width="1.7109375" customWidth="1"/>
    <col min="776" max="776" width="10.5703125" customWidth="1"/>
    <col min="777" max="777" width="5.5703125" customWidth="1"/>
    <col min="778" max="778" width="5.27734375" customWidth="1"/>
    <col min="779" max="781" width="0" hidden="1" customWidth="1"/>
    <col min="1028" max="1028" width="22.5703125" customWidth="1"/>
    <col min="1029" max="1029" width="19" customWidth="1"/>
    <col min="1031" max="1031" width="1.7109375" customWidth="1"/>
    <col min="1032" max="1032" width="10.5703125" customWidth="1"/>
    <col min="1033" max="1033" width="5.5703125" customWidth="1"/>
    <col min="1034" max="1034" width="5.27734375" customWidth="1"/>
    <col min="1035" max="1037" width="0" hidden="1" customWidth="1"/>
    <col min="1284" max="1284" width="22.5703125" customWidth="1"/>
    <col min="1285" max="1285" width="19" customWidth="1"/>
    <col min="1287" max="1287" width="1.7109375" customWidth="1"/>
    <col min="1288" max="1288" width="10.5703125" customWidth="1"/>
    <col min="1289" max="1289" width="5.5703125" customWidth="1"/>
    <col min="1290" max="1290" width="5.27734375" customWidth="1"/>
    <col min="1291" max="1293" width="0" hidden="1" customWidth="1"/>
    <col min="1540" max="1540" width="22.5703125" customWidth="1"/>
    <col min="1541" max="1541" width="19" customWidth="1"/>
    <col min="1543" max="1543" width="1.7109375" customWidth="1"/>
    <col min="1544" max="1544" width="10.5703125" customWidth="1"/>
    <col min="1545" max="1545" width="5.5703125" customWidth="1"/>
    <col min="1546" max="1546" width="5.27734375" customWidth="1"/>
    <col min="1547" max="1549" width="0" hidden="1" customWidth="1"/>
    <col min="1796" max="1796" width="22.5703125" customWidth="1"/>
    <col min="1797" max="1797" width="19" customWidth="1"/>
    <col min="1799" max="1799" width="1.7109375" customWidth="1"/>
    <col min="1800" max="1800" width="10.5703125" customWidth="1"/>
    <col min="1801" max="1801" width="5.5703125" customWidth="1"/>
    <col min="1802" max="1802" width="5.27734375" customWidth="1"/>
    <col min="1803" max="1805" width="0" hidden="1" customWidth="1"/>
    <col min="2052" max="2052" width="22.5703125" customWidth="1"/>
    <col min="2053" max="2053" width="19" customWidth="1"/>
    <col min="2055" max="2055" width="1.7109375" customWidth="1"/>
    <col min="2056" max="2056" width="10.5703125" customWidth="1"/>
    <col min="2057" max="2057" width="5.5703125" customWidth="1"/>
    <col min="2058" max="2058" width="5.27734375" customWidth="1"/>
    <col min="2059" max="2061" width="0" hidden="1" customWidth="1"/>
    <col min="2308" max="2308" width="22.5703125" customWidth="1"/>
    <col min="2309" max="2309" width="19" customWidth="1"/>
    <col min="2311" max="2311" width="1.7109375" customWidth="1"/>
    <col min="2312" max="2312" width="10.5703125" customWidth="1"/>
    <col min="2313" max="2313" width="5.5703125" customWidth="1"/>
    <col min="2314" max="2314" width="5.27734375" customWidth="1"/>
    <col min="2315" max="2317" width="0" hidden="1" customWidth="1"/>
    <col min="2564" max="2564" width="22.5703125" customWidth="1"/>
    <col min="2565" max="2565" width="19" customWidth="1"/>
    <col min="2567" max="2567" width="1.7109375" customWidth="1"/>
    <col min="2568" max="2568" width="10.5703125" customWidth="1"/>
    <col min="2569" max="2569" width="5.5703125" customWidth="1"/>
    <col min="2570" max="2570" width="5.27734375" customWidth="1"/>
    <col min="2571" max="2573" width="0" hidden="1" customWidth="1"/>
    <col min="2820" max="2820" width="22.5703125" customWidth="1"/>
    <col min="2821" max="2821" width="19" customWidth="1"/>
    <col min="2823" max="2823" width="1.7109375" customWidth="1"/>
    <col min="2824" max="2824" width="10.5703125" customWidth="1"/>
    <col min="2825" max="2825" width="5.5703125" customWidth="1"/>
    <col min="2826" max="2826" width="5.27734375" customWidth="1"/>
    <col min="2827" max="2829" width="0" hidden="1" customWidth="1"/>
    <col min="3076" max="3076" width="22.5703125" customWidth="1"/>
    <col min="3077" max="3077" width="19" customWidth="1"/>
    <col min="3079" max="3079" width="1.7109375" customWidth="1"/>
    <col min="3080" max="3080" width="10.5703125" customWidth="1"/>
    <col min="3081" max="3081" width="5.5703125" customWidth="1"/>
    <col min="3082" max="3082" width="5.27734375" customWidth="1"/>
    <col min="3083" max="3085" width="0" hidden="1" customWidth="1"/>
    <col min="3332" max="3332" width="22.5703125" customWidth="1"/>
    <col min="3333" max="3333" width="19" customWidth="1"/>
    <col min="3335" max="3335" width="1.7109375" customWidth="1"/>
    <col min="3336" max="3336" width="10.5703125" customWidth="1"/>
    <col min="3337" max="3337" width="5.5703125" customWidth="1"/>
    <col min="3338" max="3338" width="5.27734375" customWidth="1"/>
    <col min="3339" max="3341" width="0" hidden="1" customWidth="1"/>
    <col min="3588" max="3588" width="22.5703125" customWidth="1"/>
    <col min="3589" max="3589" width="19" customWidth="1"/>
    <col min="3591" max="3591" width="1.7109375" customWidth="1"/>
    <col min="3592" max="3592" width="10.5703125" customWidth="1"/>
    <col min="3593" max="3593" width="5.5703125" customWidth="1"/>
    <col min="3594" max="3594" width="5.27734375" customWidth="1"/>
    <col min="3595" max="3597" width="0" hidden="1" customWidth="1"/>
    <col min="3844" max="3844" width="22.5703125" customWidth="1"/>
    <col min="3845" max="3845" width="19" customWidth="1"/>
    <col min="3847" max="3847" width="1.7109375" customWidth="1"/>
    <col min="3848" max="3848" width="10.5703125" customWidth="1"/>
    <col min="3849" max="3849" width="5.5703125" customWidth="1"/>
    <col min="3850" max="3850" width="5.27734375" customWidth="1"/>
    <col min="3851" max="3853" width="0" hidden="1" customWidth="1"/>
    <col min="4100" max="4100" width="22.5703125" customWidth="1"/>
    <col min="4101" max="4101" width="19" customWidth="1"/>
    <col min="4103" max="4103" width="1.7109375" customWidth="1"/>
    <col min="4104" max="4104" width="10.5703125" customWidth="1"/>
    <col min="4105" max="4105" width="5.5703125" customWidth="1"/>
    <col min="4106" max="4106" width="5.27734375" customWidth="1"/>
    <col min="4107" max="4109" width="0" hidden="1" customWidth="1"/>
    <col min="4356" max="4356" width="22.5703125" customWidth="1"/>
    <col min="4357" max="4357" width="19" customWidth="1"/>
    <col min="4359" max="4359" width="1.7109375" customWidth="1"/>
    <col min="4360" max="4360" width="10.5703125" customWidth="1"/>
    <col min="4361" max="4361" width="5.5703125" customWidth="1"/>
    <col min="4362" max="4362" width="5.27734375" customWidth="1"/>
    <col min="4363" max="4365" width="0" hidden="1" customWidth="1"/>
    <col min="4612" max="4612" width="22.5703125" customWidth="1"/>
    <col min="4613" max="4613" width="19" customWidth="1"/>
    <col min="4615" max="4615" width="1.7109375" customWidth="1"/>
    <col min="4616" max="4616" width="10.5703125" customWidth="1"/>
    <col min="4617" max="4617" width="5.5703125" customWidth="1"/>
    <col min="4618" max="4618" width="5.27734375" customWidth="1"/>
    <col min="4619" max="4621" width="0" hidden="1" customWidth="1"/>
    <col min="4868" max="4868" width="22.5703125" customWidth="1"/>
    <col min="4869" max="4869" width="19" customWidth="1"/>
    <col min="4871" max="4871" width="1.7109375" customWidth="1"/>
    <col min="4872" max="4872" width="10.5703125" customWidth="1"/>
    <col min="4873" max="4873" width="5.5703125" customWidth="1"/>
    <col min="4874" max="4874" width="5.27734375" customWidth="1"/>
    <col min="4875" max="4877" width="0" hidden="1" customWidth="1"/>
    <col min="5124" max="5124" width="22.5703125" customWidth="1"/>
    <col min="5125" max="5125" width="19" customWidth="1"/>
    <col min="5127" max="5127" width="1.7109375" customWidth="1"/>
    <col min="5128" max="5128" width="10.5703125" customWidth="1"/>
    <col min="5129" max="5129" width="5.5703125" customWidth="1"/>
    <col min="5130" max="5130" width="5.27734375" customWidth="1"/>
    <col min="5131" max="5133" width="0" hidden="1" customWidth="1"/>
    <col min="5380" max="5380" width="22.5703125" customWidth="1"/>
    <col min="5381" max="5381" width="19" customWidth="1"/>
    <col min="5383" max="5383" width="1.7109375" customWidth="1"/>
    <col min="5384" max="5384" width="10.5703125" customWidth="1"/>
    <col min="5385" max="5385" width="5.5703125" customWidth="1"/>
    <col min="5386" max="5386" width="5.27734375" customWidth="1"/>
    <col min="5387" max="5389" width="0" hidden="1" customWidth="1"/>
    <col min="5636" max="5636" width="22.5703125" customWidth="1"/>
    <col min="5637" max="5637" width="19" customWidth="1"/>
    <col min="5639" max="5639" width="1.7109375" customWidth="1"/>
    <col min="5640" max="5640" width="10.5703125" customWidth="1"/>
    <col min="5641" max="5641" width="5.5703125" customWidth="1"/>
    <col min="5642" max="5642" width="5.27734375" customWidth="1"/>
    <col min="5643" max="5645" width="0" hidden="1" customWidth="1"/>
    <col min="5892" max="5892" width="22.5703125" customWidth="1"/>
    <col min="5893" max="5893" width="19" customWidth="1"/>
    <col min="5895" max="5895" width="1.7109375" customWidth="1"/>
    <col min="5896" max="5896" width="10.5703125" customWidth="1"/>
    <col min="5897" max="5897" width="5.5703125" customWidth="1"/>
    <col min="5898" max="5898" width="5.27734375" customWidth="1"/>
    <col min="5899" max="5901" width="0" hidden="1" customWidth="1"/>
    <col min="6148" max="6148" width="22.5703125" customWidth="1"/>
    <col min="6149" max="6149" width="19" customWidth="1"/>
    <col min="6151" max="6151" width="1.7109375" customWidth="1"/>
    <col min="6152" max="6152" width="10.5703125" customWidth="1"/>
    <col min="6153" max="6153" width="5.5703125" customWidth="1"/>
    <col min="6154" max="6154" width="5.27734375" customWidth="1"/>
    <col min="6155" max="6157" width="0" hidden="1" customWidth="1"/>
    <col min="6404" max="6404" width="22.5703125" customWidth="1"/>
    <col min="6405" max="6405" width="19" customWidth="1"/>
    <col min="6407" max="6407" width="1.7109375" customWidth="1"/>
    <col min="6408" max="6408" width="10.5703125" customWidth="1"/>
    <col min="6409" max="6409" width="5.5703125" customWidth="1"/>
    <col min="6410" max="6410" width="5.27734375" customWidth="1"/>
    <col min="6411" max="6413" width="0" hidden="1" customWidth="1"/>
    <col min="6660" max="6660" width="22.5703125" customWidth="1"/>
    <col min="6661" max="6661" width="19" customWidth="1"/>
    <col min="6663" max="6663" width="1.7109375" customWidth="1"/>
    <col min="6664" max="6664" width="10.5703125" customWidth="1"/>
    <col min="6665" max="6665" width="5.5703125" customWidth="1"/>
    <col min="6666" max="6666" width="5.27734375" customWidth="1"/>
    <col min="6667" max="6669" width="0" hidden="1" customWidth="1"/>
    <col min="6916" max="6916" width="22.5703125" customWidth="1"/>
    <col min="6917" max="6917" width="19" customWidth="1"/>
    <col min="6919" max="6919" width="1.7109375" customWidth="1"/>
    <col min="6920" max="6920" width="10.5703125" customWidth="1"/>
    <col min="6921" max="6921" width="5.5703125" customWidth="1"/>
    <col min="6922" max="6922" width="5.27734375" customWidth="1"/>
    <col min="6923" max="6925" width="0" hidden="1" customWidth="1"/>
    <col min="7172" max="7172" width="22.5703125" customWidth="1"/>
    <col min="7173" max="7173" width="19" customWidth="1"/>
    <col min="7175" max="7175" width="1.7109375" customWidth="1"/>
    <col min="7176" max="7176" width="10.5703125" customWidth="1"/>
    <col min="7177" max="7177" width="5.5703125" customWidth="1"/>
    <col min="7178" max="7178" width="5.27734375" customWidth="1"/>
    <col min="7179" max="7181" width="0" hidden="1" customWidth="1"/>
    <col min="7428" max="7428" width="22.5703125" customWidth="1"/>
    <col min="7429" max="7429" width="19" customWidth="1"/>
    <col min="7431" max="7431" width="1.7109375" customWidth="1"/>
    <col min="7432" max="7432" width="10.5703125" customWidth="1"/>
    <col min="7433" max="7433" width="5.5703125" customWidth="1"/>
    <col min="7434" max="7434" width="5.27734375" customWidth="1"/>
    <col min="7435" max="7437" width="0" hidden="1" customWidth="1"/>
    <col min="7684" max="7684" width="22.5703125" customWidth="1"/>
    <col min="7685" max="7685" width="19" customWidth="1"/>
    <col min="7687" max="7687" width="1.7109375" customWidth="1"/>
    <col min="7688" max="7688" width="10.5703125" customWidth="1"/>
    <col min="7689" max="7689" width="5.5703125" customWidth="1"/>
    <col min="7690" max="7690" width="5.27734375" customWidth="1"/>
    <col min="7691" max="7693" width="0" hidden="1" customWidth="1"/>
    <col min="7940" max="7940" width="22.5703125" customWidth="1"/>
    <col min="7941" max="7941" width="19" customWidth="1"/>
    <col min="7943" max="7943" width="1.7109375" customWidth="1"/>
    <col min="7944" max="7944" width="10.5703125" customWidth="1"/>
    <col min="7945" max="7945" width="5.5703125" customWidth="1"/>
    <col min="7946" max="7946" width="5.27734375" customWidth="1"/>
    <col min="7947" max="7949" width="0" hidden="1" customWidth="1"/>
    <col min="8196" max="8196" width="22.5703125" customWidth="1"/>
    <col min="8197" max="8197" width="19" customWidth="1"/>
    <col min="8199" max="8199" width="1.7109375" customWidth="1"/>
    <col min="8200" max="8200" width="10.5703125" customWidth="1"/>
    <col min="8201" max="8201" width="5.5703125" customWidth="1"/>
    <col min="8202" max="8202" width="5.27734375" customWidth="1"/>
    <col min="8203" max="8205" width="0" hidden="1" customWidth="1"/>
    <col min="8452" max="8452" width="22.5703125" customWidth="1"/>
    <col min="8453" max="8453" width="19" customWidth="1"/>
    <col min="8455" max="8455" width="1.7109375" customWidth="1"/>
    <col min="8456" max="8456" width="10.5703125" customWidth="1"/>
    <col min="8457" max="8457" width="5.5703125" customWidth="1"/>
    <col min="8458" max="8458" width="5.27734375" customWidth="1"/>
    <col min="8459" max="8461" width="0" hidden="1" customWidth="1"/>
    <col min="8708" max="8708" width="22.5703125" customWidth="1"/>
    <col min="8709" max="8709" width="19" customWidth="1"/>
    <col min="8711" max="8711" width="1.7109375" customWidth="1"/>
    <col min="8712" max="8712" width="10.5703125" customWidth="1"/>
    <col min="8713" max="8713" width="5.5703125" customWidth="1"/>
    <col min="8714" max="8714" width="5.27734375" customWidth="1"/>
    <col min="8715" max="8717" width="0" hidden="1" customWidth="1"/>
    <col min="8964" max="8964" width="22.5703125" customWidth="1"/>
    <col min="8965" max="8965" width="19" customWidth="1"/>
    <col min="8967" max="8967" width="1.7109375" customWidth="1"/>
    <col min="8968" max="8968" width="10.5703125" customWidth="1"/>
    <col min="8969" max="8969" width="5.5703125" customWidth="1"/>
    <col min="8970" max="8970" width="5.27734375" customWidth="1"/>
    <col min="8971" max="8973" width="0" hidden="1" customWidth="1"/>
    <col min="9220" max="9220" width="22.5703125" customWidth="1"/>
    <col min="9221" max="9221" width="19" customWidth="1"/>
    <col min="9223" max="9223" width="1.7109375" customWidth="1"/>
    <col min="9224" max="9224" width="10.5703125" customWidth="1"/>
    <col min="9225" max="9225" width="5.5703125" customWidth="1"/>
    <col min="9226" max="9226" width="5.27734375" customWidth="1"/>
    <col min="9227" max="9229" width="0" hidden="1" customWidth="1"/>
    <col min="9476" max="9476" width="22.5703125" customWidth="1"/>
    <col min="9477" max="9477" width="19" customWidth="1"/>
    <col min="9479" max="9479" width="1.7109375" customWidth="1"/>
    <col min="9480" max="9480" width="10.5703125" customWidth="1"/>
    <col min="9481" max="9481" width="5.5703125" customWidth="1"/>
    <col min="9482" max="9482" width="5.27734375" customWidth="1"/>
    <col min="9483" max="9485" width="0" hidden="1" customWidth="1"/>
    <col min="9732" max="9732" width="22.5703125" customWidth="1"/>
    <col min="9733" max="9733" width="19" customWidth="1"/>
    <col min="9735" max="9735" width="1.7109375" customWidth="1"/>
    <col min="9736" max="9736" width="10.5703125" customWidth="1"/>
    <col min="9737" max="9737" width="5.5703125" customWidth="1"/>
    <col min="9738" max="9738" width="5.27734375" customWidth="1"/>
    <col min="9739" max="9741" width="0" hidden="1" customWidth="1"/>
    <col min="9988" max="9988" width="22.5703125" customWidth="1"/>
    <col min="9989" max="9989" width="19" customWidth="1"/>
    <col min="9991" max="9991" width="1.7109375" customWidth="1"/>
    <col min="9992" max="9992" width="10.5703125" customWidth="1"/>
    <col min="9993" max="9993" width="5.5703125" customWidth="1"/>
    <col min="9994" max="9994" width="5.27734375" customWidth="1"/>
    <col min="9995" max="9997" width="0" hidden="1" customWidth="1"/>
    <col min="10244" max="10244" width="22.5703125" customWidth="1"/>
    <col min="10245" max="10245" width="19" customWidth="1"/>
    <col min="10247" max="10247" width="1.7109375" customWidth="1"/>
    <col min="10248" max="10248" width="10.5703125" customWidth="1"/>
    <col min="10249" max="10249" width="5.5703125" customWidth="1"/>
    <col min="10250" max="10250" width="5.27734375" customWidth="1"/>
    <col min="10251" max="10253" width="0" hidden="1" customWidth="1"/>
    <col min="10500" max="10500" width="22.5703125" customWidth="1"/>
    <col min="10501" max="10501" width="19" customWidth="1"/>
    <col min="10503" max="10503" width="1.7109375" customWidth="1"/>
    <col min="10504" max="10504" width="10.5703125" customWidth="1"/>
    <col min="10505" max="10505" width="5.5703125" customWidth="1"/>
    <col min="10506" max="10506" width="5.27734375" customWidth="1"/>
    <col min="10507" max="10509" width="0" hidden="1" customWidth="1"/>
    <col min="10756" max="10756" width="22.5703125" customWidth="1"/>
    <col min="10757" max="10757" width="19" customWidth="1"/>
    <col min="10759" max="10759" width="1.7109375" customWidth="1"/>
    <col min="10760" max="10760" width="10.5703125" customWidth="1"/>
    <col min="10761" max="10761" width="5.5703125" customWidth="1"/>
    <col min="10762" max="10762" width="5.27734375" customWidth="1"/>
    <col min="10763" max="10765" width="0" hidden="1" customWidth="1"/>
    <col min="11012" max="11012" width="22.5703125" customWidth="1"/>
    <col min="11013" max="11013" width="19" customWidth="1"/>
    <col min="11015" max="11015" width="1.7109375" customWidth="1"/>
    <col min="11016" max="11016" width="10.5703125" customWidth="1"/>
    <col min="11017" max="11017" width="5.5703125" customWidth="1"/>
    <col min="11018" max="11018" width="5.27734375" customWidth="1"/>
    <col min="11019" max="11021" width="0" hidden="1" customWidth="1"/>
    <col min="11268" max="11268" width="22.5703125" customWidth="1"/>
    <col min="11269" max="11269" width="19" customWidth="1"/>
    <col min="11271" max="11271" width="1.7109375" customWidth="1"/>
    <col min="11272" max="11272" width="10.5703125" customWidth="1"/>
    <col min="11273" max="11273" width="5.5703125" customWidth="1"/>
    <col min="11274" max="11274" width="5.27734375" customWidth="1"/>
    <col min="11275" max="11277" width="0" hidden="1" customWidth="1"/>
    <col min="11524" max="11524" width="22.5703125" customWidth="1"/>
    <col min="11525" max="11525" width="19" customWidth="1"/>
    <col min="11527" max="11527" width="1.7109375" customWidth="1"/>
    <col min="11528" max="11528" width="10.5703125" customWidth="1"/>
    <col min="11529" max="11529" width="5.5703125" customWidth="1"/>
    <col min="11530" max="11530" width="5.27734375" customWidth="1"/>
    <col min="11531" max="11533" width="0" hidden="1" customWidth="1"/>
    <col min="11780" max="11780" width="22.5703125" customWidth="1"/>
    <col min="11781" max="11781" width="19" customWidth="1"/>
    <col min="11783" max="11783" width="1.7109375" customWidth="1"/>
    <col min="11784" max="11784" width="10.5703125" customWidth="1"/>
    <col min="11785" max="11785" width="5.5703125" customWidth="1"/>
    <col min="11786" max="11786" width="5.27734375" customWidth="1"/>
    <col min="11787" max="11789" width="0" hidden="1" customWidth="1"/>
    <col min="12036" max="12036" width="22.5703125" customWidth="1"/>
    <col min="12037" max="12037" width="19" customWidth="1"/>
    <col min="12039" max="12039" width="1.7109375" customWidth="1"/>
    <col min="12040" max="12040" width="10.5703125" customWidth="1"/>
    <col min="12041" max="12041" width="5.5703125" customWidth="1"/>
    <col min="12042" max="12042" width="5.27734375" customWidth="1"/>
    <col min="12043" max="12045" width="0" hidden="1" customWidth="1"/>
    <col min="12292" max="12292" width="22.5703125" customWidth="1"/>
    <col min="12293" max="12293" width="19" customWidth="1"/>
    <col min="12295" max="12295" width="1.7109375" customWidth="1"/>
    <col min="12296" max="12296" width="10.5703125" customWidth="1"/>
    <col min="12297" max="12297" width="5.5703125" customWidth="1"/>
    <col min="12298" max="12298" width="5.27734375" customWidth="1"/>
    <col min="12299" max="12301" width="0" hidden="1" customWidth="1"/>
    <col min="12548" max="12548" width="22.5703125" customWidth="1"/>
    <col min="12549" max="12549" width="19" customWidth="1"/>
    <col min="12551" max="12551" width="1.7109375" customWidth="1"/>
    <col min="12552" max="12552" width="10.5703125" customWidth="1"/>
    <col min="12553" max="12553" width="5.5703125" customWidth="1"/>
    <col min="12554" max="12554" width="5.27734375" customWidth="1"/>
    <col min="12555" max="12557" width="0" hidden="1" customWidth="1"/>
    <col min="12804" max="12804" width="22.5703125" customWidth="1"/>
    <col min="12805" max="12805" width="19" customWidth="1"/>
    <col min="12807" max="12807" width="1.7109375" customWidth="1"/>
    <col min="12808" max="12808" width="10.5703125" customWidth="1"/>
    <col min="12809" max="12809" width="5.5703125" customWidth="1"/>
    <col min="12810" max="12810" width="5.27734375" customWidth="1"/>
    <col min="12811" max="12813" width="0" hidden="1" customWidth="1"/>
    <col min="13060" max="13060" width="22.5703125" customWidth="1"/>
    <col min="13061" max="13061" width="19" customWidth="1"/>
    <col min="13063" max="13063" width="1.7109375" customWidth="1"/>
    <col min="13064" max="13064" width="10.5703125" customWidth="1"/>
    <col min="13065" max="13065" width="5.5703125" customWidth="1"/>
    <col min="13066" max="13066" width="5.27734375" customWidth="1"/>
    <col min="13067" max="13069" width="0" hidden="1" customWidth="1"/>
    <col min="13316" max="13316" width="22.5703125" customWidth="1"/>
    <col min="13317" max="13317" width="19" customWidth="1"/>
    <col min="13319" max="13319" width="1.7109375" customWidth="1"/>
    <col min="13320" max="13320" width="10.5703125" customWidth="1"/>
    <col min="13321" max="13321" width="5.5703125" customWidth="1"/>
    <col min="13322" max="13322" width="5.27734375" customWidth="1"/>
    <col min="13323" max="13325" width="0" hidden="1" customWidth="1"/>
    <col min="13572" max="13572" width="22.5703125" customWidth="1"/>
    <col min="13573" max="13573" width="19" customWidth="1"/>
    <col min="13575" max="13575" width="1.7109375" customWidth="1"/>
    <col min="13576" max="13576" width="10.5703125" customWidth="1"/>
    <col min="13577" max="13577" width="5.5703125" customWidth="1"/>
    <col min="13578" max="13578" width="5.27734375" customWidth="1"/>
    <col min="13579" max="13581" width="0" hidden="1" customWidth="1"/>
    <col min="13828" max="13828" width="22.5703125" customWidth="1"/>
    <col min="13829" max="13829" width="19" customWidth="1"/>
    <col min="13831" max="13831" width="1.7109375" customWidth="1"/>
    <col min="13832" max="13832" width="10.5703125" customWidth="1"/>
    <col min="13833" max="13833" width="5.5703125" customWidth="1"/>
    <col min="13834" max="13834" width="5.27734375" customWidth="1"/>
    <col min="13835" max="13837" width="0" hidden="1" customWidth="1"/>
    <col min="14084" max="14084" width="22.5703125" customWidth="1"/>
    <col min="14085" max="14085" width="19" customWidth="1"/>
    <col min="14087" max="14087" width="1.7109375" customWidth="1"/>
    <col min="14088" max="14088" width="10.5703125" customWidth="1"/>
    <col min="14089" max="14089" width="5.5703125" customWidth="1"/>
    <col min="14090" max="14090" width="5.27734375" customWidth="1"/>
    <col min="14091" max="14093" width="0" hidden="1" customWidth="1"/>
    <col min="14340" max="14340" width="22.5703125" customWidth="1"/>
    <col min="14341" max="14341" width="19" customWidth="1"/>
    <col min="14343" max="14343" width="1.7109375" customWidth="1"/>
    <col min="14344" max="14344" width="10.5703125" customWidth="1"/>
    <col min="14345" max="14345" width="5.5703125" customWidth="1"/>
    <col min="14346" max="14346" width="5.27734375" customWidth="1"/>
    <col min="14347" max="14349" width="0" hidden="1" customWidth="1"/>
    <col min="14596" max="14596" width="22.5703125" customWidth="1"/>
    <col min="14597" max="14597" width="19" customWidth="1"/>
    <col min="14599" max="14599" width="1.7109375" customWidth="1"/>
    <col min="14600" max="14600" width="10.5703125" customWidth="1"/>
    <col min="14601" max="14601" width="5.5703125" customWidth="1"/>
    <col min="14602" max="14602" width="5.27734375" customWidth="1"/>
    <col min="14603" max="14605" width="0" hidden="1" customWidth="1"/>
    <col min="14852" max="14852" width="22.5703125" customWidth="1"/>
    <col min="14853" max="14853" width="19" customWidth="1"/>
    <col min="14855" max="14855" width="1.7109375" customWidth="1"/>
    <col min="14856" max="14856" width="10.5703125" customWidth="1"/>
    <col min="14857" max="14857" width="5.5703125" customWidth="1"/>
    <col min="14858" max="14858" width="5.27734375" customWidth="1"/>
    <col min="14859" max="14861" width="0" hidden="1" customWidth="1"/>
    <col min="15108" max="15108" width="22.5703125" customWidth="1"/>
    <col min="15109" max="15109" width="19" customWidth="1"/>
    <col min="15111" max="15111" width="1.7109375" customWidth="1"/>
    <col min="15112" max="15112" width="10.5703125" customWidth="1"/>
    <col min="15113" max="15113" width="5.5703125" customWidth="1"/>
    <col min="15114" max="15114" width="5.27734375" customWidth="1"/>
    <col min="15115" max="15117" width="0" hidden="1" customWidth="1"/>
    <col min="15364" max="15364" width="22.5703125" customWidth="1"/>
    <col min="15365" max="15365" width="19" customWidth="1"/>
    <col min="15367" max="15367" width="1.7109375" customWidth="1"/>
    <col min="15368" max="15368" width="10.5703125" customWidth="1"/>
    <col min="15369" max="15369" width="5.5703125" customWidth="1"/>
    <col min="15370" max="15370" width="5.27734375" customWidth="1"/>
    <col min="15371" max="15373" width="0" hidden="1" customWidth="1"/>
    <col min="15620" max="15620" width="22.5703125" customWidth="1"/>
    <col min="15621" max="15621" width="19" customWidth="1"/>
    <col min="15623" max="15623" width="1.7109375" customWidth="1"/>
    <col min="15624" max="15624" width="10.5703125" customWidth="1"/>
    <col min="15625" max="15625" width="5.5703125" customWidth="1"/>
    <col min="15626" max="15626" width="5.27734375" customWidth="1"/>
    <col min="15627" max="15629" width="0" hidden="1" customWidth="1"/>
    <col min="15876" max="15876" width="22.5703125" customWidth="1"/>
    <col min="15877" max="15877" width="19" customWidth="1"/>
    <col min="15879" max="15879" width="1.7109375" customWidth="1"/>
    <col min="15880" max="15880" width="10.5703125" customWidth="1"/>
    <col min="15881" max="15881" width="5.5703125" customWidth="1"/>
    <col min="15882" max="15882" width="5.27734375" customWidth="1"/>
    <col min="15883" max="15885" width="0" hidden="1" customWidth="1"/>
    <col min="16132" max="16132" width="22.5703125" customWidth="1"/>
    <col min="16133" max="16133" width="19" customWidth="1"/>
    <col min="16135" max="16135" width="1.7109375" customWidth="1"/>
    <col min="16136" max="16136" width="10.5703125" customWidth="1"/>
    <col min="16137" max="16137" width="5.5703125" customWidth="1"/>
    <col min="16138" max="16138" width="5.27734375" customWidth="1"/>
    <col min="16139" max="16141" width="0" hidden="1" customWidth="1"/>
  </cols>
  <sheetData>
    <row r="1" ht="15" thickBot="1"/>
    <row r="2" spans="3:14" ht="16" thickBot="1">
      <c r="C2" s="2" t="s">
        <v>18</v>
      </c>
      <c r="D2" s="3"/>
      <c r="E2" s="3"/>
      <c r="F2" s="3"/>
      <c r="G2" s="3"/>
      <c r="H2" s="4"/>
      <c r="N2" s="5" t="s">
        <v>861</v>
      </c>
    </row>
    <row r="3" spans="3:8" ht="16" thickBot="1">
      <c r="C3" s="6"/>
      <c r="D3" s="7" t="s">
        <v>22</v>
      </c>
      <c r="E3" s="318" t="s">
        <v>27</v>
      </c>
      <c r="F3" s="319"/>
      <c r="G3" s="8" t="s">
        <v>23</v>
      </c>
      <c r="H3" s="9"/>
    </row>
    <row r="4" spans="3:14" ht="16" thickBot="1">
      <c r="C4" s="6"/>
      <c r="D4" s="7"/>
      <c r="E4" s="7"/>
      <c r="F4" s="7"/>
      <c r="G4" s="7"/>
      <c r="H4" s="10"/>
      <c r="M4" t="s">
        <v>27</v>
      </c>
      <c r="N4" t="s">
        <v>862</v>
      </c>
    </row>
    <row r="5" spans="3:14" ht="16" thickBot="1">
      <c r="C5" s="6"/>
      <c r="D5" s="10" t="s">
        <v>24</v>
      </c>
      <c r="E5" s="318"/>
      <c r="F5" s="319"/>
      <c r="G5" s="8">
        <f>IF(E3&gt;"",IF(E3="Teacher",25,IF(E3="TA",32.5,37)),"")</f>
        <v>25</v>
      </c>
      <c r="H5" s="9"/>
      <c r="K5">
        <f>IF(E3="Teacher",25,IF(E3="TA",32.5,37))</f>
        <v>25</v>
      </c>
      <c r="M5" t="s">
        <v>104</v>
      </c>
      <c r="N5" t="s">
        <v>863</v>
      </c>
    </row>
    <row r="6" spans="3:13" ht="16" thickBot="1">
      <c r="C6" s="6"/>
      <c r="D6" s="10" t="s">
        <v>25</v>
      </c>
      <c r="E6" s="318"/>
      <c r="F6" s="319"/>
      <c r="G6" s="8">
        <v>52</v>
      </c>
      <c r="H6" s="9"/>
      <c r="M6" t="s">
        <v>100</v>
      </c>
    </row>
    <row r="7" spans="3:14" ht="16" thickBot="1">
      <c r="C7" s="6"/>
      <c r="D7" s="7"/>
      <c r="E7" s="11"/>
      <c r="F7" s="11"/>
      <c r="G7" s="7"/>
      <c r="H7" s="10"/>
      <c r="N7" t="s">
        <v>864</v>
      </c>
    </row>
    <row r="8" spans="3:14" ht="16" thickBot="1">
      <c r="C8" s="6"/>
      <c r="D8" s="7" t="s">
        <v>30</v>
      </c>
      <c r="E8" s="320" t="str">
        <f>(IF(E5&gt;0,(E5*E6)/(K5*52),""))</f>
        <v/>
      </c>
      <c r="F8" s="321"/>
      <c r="G8" s="7"/>
      <c r="H8" s="10"/>
      <c r="N8" t="s">
        <v>865</v>
      </c>
    </row>
    <row r="9" spans="3:8" ht="16" thickBot="1">
      <c r="C9" s="6"/>
      <c r="D9" s="7"/>
      <c r="E9" s="7"/>
      <c r="F9" s="7"/>
      <c r="G9" s="7"/>
      <c r="H9" s="10"/>
    </row>
    <row r="10" spans="3:8" ht="16" thickBot="1">
      <c r="C10" s="12" t="s">
        <v>34</v>
      </c>
      <c r="D10" s="13" t="s">
        <v>12</v>
      </c>
      <c r="E10" s="7"/>
      <c r="F10" s="7"/>
      <c r="G10" s="7"/>
      <c r="H10" s="10"/>
    </row>
    <row r="11" spans="3:8" ht="16" thickBot="1">
      <c r="C11" s="14"/>
      <c r="D11" s="15" t="s">
        <v>13</v>
      </c>
      <c r="E11" s="16"/>
      <c r="F11" s="16"/>
      <c r="G11" s="16"/>
      <c r="H11" s="17"/>
    </row>
    <row r="14" spans="3:14" ht="15.5" hidden="1">
      <c r="C14" s="2" t="s">
        <v>866</v>
      </c>
      <c r="D14" s="3"/>
      <c r="E14" s="3"/>
      <c r="F14" s="3"/>
      <c r="G14" s="3"/>
      <c r="H14" s="4"/>
      <c r="N14" t="s">
        <v>867</v>
      </c>
    </row>
    <row r="15" spans="3:14" ht="16" hidden="1" thickBot="1">
      <c r="C15" s="6"/>
      <c r="D15" s="7" t="s">
        <v>22</v>
      </c>
      <c r="E15" s="318"/>
      <c r="F15" s="319"/>
      <c r="G15" s="8" t="s">
        <v>23</v>
      </c>
      <c r="H15" s="9"/>
      <c r="N15" t="s">
        <v>868</v>
      </c>
    </row>
    <row r="16" spans="3:8" ht="15.5" hidden="1">
      <c r="C16" s="6"/>
      <c r="D16" s="7"/>
      <c r="E16" s="7"/>
      <c r="F16" s="7"/>
      <c r="G16" s="7"/>
      <c r="H16" s="10"/>
    </row>
    <row r="17" spans="3:8" ht="16" hidden="1" thickBot="1">
      <c r="C17" s="6"/>
      <c r="D17" s="10" t="s">
        <v>24</v>
      </c>
      <c r="E17" s="318"/>
      <c r="F17" s="319"/>
      <c r="G17" s="8" t="str">
        <f>IF(E15&gt;"",IF(E15="Teacher",25,IF(E15="TA",32.5,37)),"")</f>
        <v/>
      </c>
      <c r="H17" s="9"/>
    </row>
    <row r="18" spans="3:8" ht="15.5" hidden="1">
      <c r="C18" s="6"/>
      <c r="D18" s="7"/>
      <c r="E18" s="11"/>
      <c r="F18" s="11"/>
      <c r="G18" s="7"/>
      <c r="H18" s="10"/>
    </row>
    <row r="19" spans="3:8" ht="16" hidden="1" thickBot="1">
      <c r="C19" s="6"/>
      <c r="D19" s="7" t="s">
        <v>30</v>
      </c>
      <c r="E19" s="320" t="str">
        <f>(IF(E15&gt;0,E17/G17,""))</f>
        <v/>
      </c>
      <c r="F19" s="321"/>
      <c r="G19" s="7"/>
      <c r="H19" s="10"/>
    </row>
    <row r="20" spans="3:8" ht="15.5" hidden="1">
      <c r="C20" s="6"/>
      <c r="D20" s="7"/>
      <c r="E20" s="7"/>
      <c r="F20" s="7"/>
      <c r="G20" s="7"/>
      <c r="H20" s="10"/>
    </row>
    <row r="21" spans="3:8" ht="15.5" hidden="1">
      <c r="C21" s="12" t="s">
        <v>34</v>
      </c>
      <c r="D21" s="13" t="s">
        <v>12</v>
      </c>
      <c r="E21" s="7"/>
      <c r="F21" s="7"/>
      <c r="G21" s="7"/>
      <c r="H21" s="10"/>
    </row>
    <row r="22" spans="3:8" ht="16" hidden="1" thickBot="1">
      <c r="C22" s="14"/>
      <c r="D22" s="15" t="s">
        <v>13</v>
      </c>
      <c r="E22" s="16"/>
      <c r="F22" s="16"/>
      <c r="G22" s="16"/>
      <c r="H22" s="17"/>
    </row>
    <row r="25" spans="3:8" ht="15.5" hidden="1">
      <c r="C25" s="2" t="s">
        <v>39</v>
      </c>
      <c r="D25" s="3"/>
      <c r="E25" s="3"/>
      <c r="F25" s="3"/>
      <c r="G25" s="3"/>
      <c r="H25" s="4"/>
    </row>
    <row r="26" spans="3:8" ht="16" hidden="1" thickBot="1">
      <c r="C26" s="6"/>
      <c r="D26" s="7" t="s">
        <v>22</v>
      </c>
      <c r="E26" s="318" t="s">
        <v>27</v>
      </c>
      <c r="F26" s="319"/>
      <c r="G26" s="8" t="s">
        <v>23</v>
      </c>
      <c r="H26" s="9"/>
    </row>
    <row r="27" spans="3:8" ht="15.5" hidden="1">
      <c r="C27" s="6"/>
      <c r="D27" s="7"/>
      <c r="E27" s="7"/>
      <c r="F27" s="3"/>
      <c r="G27" s="11">
        <f>IF(E$26="Teacher",25,IF(E$26="TA",32.5,37))</f>
        <v>25</v>
      </c>
      <c r="H27" s="9"/>
    </row>
    <row r="28" spans="3:8" ht="15.5" hidden="1">
      <c r="C28" s="6"/>
      <c r="D28" s="11" t="s">
        <v>45</v>
      </c>
      <c r="E28" s="11" t="s">
        <v>869</v>
      </c>
      <c r="F28" s="11" t="s">
        <v>30</v>
      </c>
      <c r="G28" s="11"/>
      <c r="H28" s="9"/>
    </row>
    <row r="29" spans="3:8" ht="15.5" hidden="1">
      <c r="C29" s="6"/>
      <c r="D29" s="11" t="s">
        <v>48</v>
      </c>
      <c r="E29" s="11" t="s">
        <v>870</v>
      </c>
      <c r="H29" s="10"/>
    </row>
    <row r="30" spans="3:8" ht="16" hidden="1" thickBot="1">
      <c r="C30" s="6" t="s">
        <v>52</v>
      </c>
      <c r="D30" s="18"/>
      <c r="E30" s="18"/>
      <c r="F30" s="19" t="str">
        <f>(IF(D30&gt;0,(D30*E30)/(G30*E30),""))</f>
        <v/>
      </c>
      <c r="G30" s="20">
        <f>IF(E$26="Teacher",25,IF(E$26="TA",32.5,37))</f>
        <v>25</v>
      </c>
      <c r="H30" s="21" t="str">
        <f>IF(D30&lt;&gt;"",IF(F30&gt;1,"Check",""),"")</f>
        <v/>
      </c>
    </row>
    <row r="31" spans="3:8" ht="16" hidden="1" thickBot="1">
      <c r="C31" s="6" t="s">
        <v>54</v>
      </c>
      <c r="D31" s="18"/>
      <c r="E31" s="18"/>
      <c r="F31" s="19" t="str">
        <f>(IF(D31&gt;0,(D31*E31)/(G31*E31),""))</f>
        <v/>
      </c>
      <c r="G31" s="20">
        <f>IF(E$26="Teacher",25,IF(E$26="TA",32.5,37))</f>
        <v>25</v>
      </c>
      <c r="H31" s="21" t="str">
        <f>IF(D31&lt;&gt;"",IF(F31&gt;1,"Check",""),"")</f>
        <v/>
      </c>
    </row>
    <row r="32" spans="3:8" ht="16" hidden="1" thickBot="1">
      <c r="C32" s="6" t="s">
        <v>56</v>
      </c>
      <c r="D32" s="18"/>
      <c r="E32" s="18"/>
      <c r="F32" s="19" t="str">
        <f>(IF(D32&gt;0,(D32*E32)/(G32*E32),""))</f>
        <v/>
      </c>
      <c r="G32" s="20">
        <f>IF(E$26="Teacher",25,IF(E$26="TA",32.5,37))</f>
        <v>25</v>
      </c>
      <c r="H32" s="21" t="str">
        <f>IF(D32&lt;&gt;"",IF(F32&gt;1,"Check",""),"")</f>
        <v/>
      </c>
    </row>
    <row r="33" spans="3:8" ht="16" hidden="1" thickBot="1">
      <c r="C33" s="6" t="s">
        <v>59</v>
      </c>
      <c r="D33" s="18"/>
      <c r="E33" s="18"/>
      <c r="F33" s="19" t="str">
        <f>(IF(D33&gt;0,(D33*E33)/(G33*E33),""))</f>
        <v/>
      </c>
      <c r="G33" s="20">
        <f>IF(E$26="Teacher",25,IF(E$26="TA",32.5,37))</f>
        <v>25</v>
      </c>
      <c r="H33" s="21" t="str">
        <f>IF(D33&lt;&gt;"",IF(F33&gt;1,"Check",""),"")</f>
        <v/>
      </c>
    </row>
    <row r="34" spans="3:8" ht="16" hidden="1" thickBot="1">
      <c r="C34" s="6" t="s">
        <v>61</v>
      </c>
      <c r="D34" s="18"/>
      <c r="E34" s="18"/>
      <c r="F34" s="19" t="str">
        <f>(IF(D34&gt;0,(D34*E34)/(G34*E34),""))</f>
        <v/>
      </c>
      <c r="G34" s="20">
        <f>IF(E$26="Teacher",25,IF(E$26="TA",32.5,37))</f>
        <v>25</v>
      </c>
      <c r="H34" s="21" t="str">
        <f>IF(D34&lt;&gt;"",IF(F34&gt;1,"Check",""),"")</f>
        <v/>
      </c>
    </row>
    <row r="35" spans="3:8" ht="16" hidden="1" thickBot="1">
      <c r="C35" s="6" t="s">
        <v>63</v>
      </c>
      <c r="D35" s="18"/>
      <c r="E35" s="18"/>
      <c r="F35" s="19" t="str">
        <f>(IF(D35&gt;0,(D35*E35)/(G35*E35),""))</f>
        <v/>
      </c>
      <c r="G35" s="20">
        <f>IF(E$26="Teacher",25,IF(E$26="TA",32.5,37))</f>
        <v>25</v>
      </c>
      <c r="H35" s="21" t="str">
        <f>IF(D35&lt;&gt;"",IF(F35&gt;1,"Check",""),"")</f>
        <v/>
      </c>
    </row>
    <row r="36" spans="3:8" ht="16" hidden="1" thickBot="1">
      <c r="C36" s="6" t="s">
        <v>64</v>
      </c>
      <c r="D36" s="18"/>
      <c r="E36" s="18"/>
      <c r="F36" s="19" t="str">
        <f>(IF(D36&gt;0,(D36*E36)/(G36*E36),""))</f>
        <v/>
      </c>
      <c r="G36" s="20">
        <f>IF(E$26="Teacher",25,IF(E$26="TA",32.5,37))</f>
        <v>25</v>
      </c>
      <c r="H36" s="21" t="str">
        <f>IF(D36&lt;&gt;"",IF(F36&gt;1,"Check",""),"")</f>
        <v/>
      </c>
    </row>
    <row r="37" spans="3:8" ht="16" hidden="1" thickBot="1">
      <c r="C37" s="6" t="s">
        <v>871</v>
      </c>
      <c r="D37" s="18"/>
      <c r="E37" s="18"/>
      <c r="F37" s="19" t="str">
        <f>(IF(D37&gt;0,(D37*E37)/(G37*E37),""))</f>
        <v/>
      </c>
      <c r="G37" s="20">
        <f>IF(E$26="Teacher",25,IF(E$26="TA",32.5,37))</f>
        <v>25</v>
      </c>
      <c r="H37" s="21" t="str">
        <f>IF(D37&lt;&gt;"",IF(F37&gt;1,"Check",""),"")</f>
        <v/>
      </c>
    </row>
    <row r="38" spans="3:8" ht="16" hidden="1" thickBot="1">
      <c r="C38" s="6" t="s">
        <v>872</v>
      </c>
      <c r="D38" s="18"/>
      <c r="E38" s="18"/>
      <c r="F38" s="19" t="str">
        <f>(IF(D38&gt;0,(D38*E38)/(G38*E38),""))</f>
        <v/>
      </c>
      <c r="G38" s="20">
        <f>IF(E$26="Teacher",25,IF(E$26="TA",32.5,37))</f>
        <v>25</v>
      </c>
      <c r="H38" s="21" t="str">
        <f>IF(D38&lt;&gt;"",IF(F38&gt;1,"Check",""),"")</f>
        <v/>
      </c>
    </row>
    <row r="39" spans="3:8" ht="16" hidden="1" thickBot="1">
      <c r="C39" s="6" t="s">
        <v>873</v>
      </c>
      <c r="D39" s="22"/>
      <c r="E39" s="22"/>
      <c r="F39" s="19" t="str">
        <f>(IF(D39&gt;0,(D39*E39)/(G39*E39),""))</f>
        <v/>
      </c>
      <c r="G39" s="20">
        <f>IF(E$26="Teacher",25,IF(E$26="TA",32.5,37))</f>
        <v>25</v>
      </c>
      <c r="H39" s="21" t="str">
        <f>IF(D39&lt;&gt;"",IF(F39&gt;1,"Check",""),"")</f>
        <v/>
      </c>
    </row>
    <row r="40" spans="3:8" ht="15.5" hidden="1">
      <c r="C40" s="6"/>
      <c r="D40" s="7"/>
      <c r="G40" s="20"/>
      <c r="H40" s="9"/>
    </row>
    <row r="41" spans="3:8" ht="15.5" hidden="1">
      <c r="C41" s="6"/>
      <c r="D41" s="7" t="s">
        <v>874</v>
      </c>
      <c r="E41" s="23" t="e">
        <f>((D30*E30)+(D31*E31)+(D32*E32)+(D33*E33)+(D34*E34)+(D35*E35)+(D36*E36)+(D37*E37)+(D38*E38)+(D39*E39))/E42</f>
        <v>#DIV/0!</v>
      </c>
      <c r="G41" s="20">
        <f>IF(E$26="Teacher",25,IF(E$26="TA",32.5,37))</f>
        <v>25</v>
      </c>
      <c r="H41" s="9"/>
    </row>
    <row r="42" spans="3:8" ht="15.5" hidden="1">
      <c r="C42" s="6"/>
      <c r="D42" s="7" t="s">
        <v>875</v>
      </c>
      <c r="E42" s="23">
        <f>SUM(E30:E39)</f>
        <v>0</v>
      </c>
      <c r="H42" s="10"/>
    </row>
    <row r="43" spans="3:8" ht="16" hidden="1" thickBot="1">
      <c r="C43" s="8"/>
      <c r="D43" s="7" t="s">
        <v>30</v>
      </c>
      <c r="E43" s="19" t="e">
        <f>(IF(E41&gt;0,(E41*E42)/(G41*E42),""))</f>
        <v>#DIV/0!</v>
      </c>
      <c r="H43" s="10"/>
    </row>
    <row r="44" spans="3:8" ht="15.5" hidden="1">
      <c r="C44" s="6"/>
      <c r="D44" s="7"/>
      <c r="E44" s="24"/>
      <c r="F44" s="24"/>
      <c r="G44" s="7"/>
      <c r="H44" s="10"/>
    </row>
    <row r="45" spans="3:8" ht="15.5" hidden="1">
      <c r="C45" s="12" t="s">
        <v>34</v>
      </c>
      <c r="D45" s="13" t="s">
        <v>12</v>
      </c>
      <c r="E45" s="7"/>
      <c r="F45" s="7"/>
      <c r="G45" s="7"/>
      <c r="H45" s="10"/>
    </row>
    <row r="46" spans="3:8" ht="16" hidden="1" thickBot="1">
      <c r="C46" s="14"/>
      <c r="D46" s="15" t="s">
        <v>13</v>
      </c>
      <c r="E46" s="16"/>
      <c r="F46" s="16"/>
      <c r="G46" s="16"/>
      <c r="H46" s="17"/>
    </row>
  </sheetData>
  <mergeCells count="15">
    <mergeCell ref="E26:F26"/>
    <mergeCell ref="G26:H26"/>
    <mergeCell ref="G27:H27"/>
    <mergeCell ref="E8:F8"/>
    <mergeCell ref="E15:F15"/>
    <mergeCell ref="G15:H15"/>
    <mergeCell ref="E17:F17"/>
    <mergeCell ref="G17:H17"/>
    <mergeCell ref="E19:F19"/>
    <mergeCell ref="E3:F3"/>
    <mergeCell ref="G3:H3"/>
    <mergeCell ref="E5:F5"/>
    <mergeCell ref="G5:H5"/>
    <mergeCell ref="E6:F6"/>
    <mergeCell ref="G6:H6"/>
  </mergeCells>
  <dataValidations count="2">
    <dataValidation type="custom" allowBlank="1" showInputMessage="1" showErrorMessage="1" sqref="F30:F39 JB30:JB39 SX30:SX39 ACT30:ACT39 AMP30:AMP39 AWL30:AWL39 BGH30:BGH39 BQD30:BQD39 BZZ30:BZZ39 CJV30:CJV39 CTR30:CTR39 DDN30:DDN39 DNJ30:DNJ39 DXF30:DXF39 EHB30:EHB39 EQX30:EQX39 FAT30:FAT39 FKP30:FKP39 FUL30:FUL39 GEH30:GEH39 GOD30:GOD39 GXZ30:GXZ39 HHV30:HHV39 HRR30:HRR39 IBN30:IBN39 ILJ30:ILJ39 IVF30:IVF39 JFB30:JFB39 JOX30:JOX39 JYT30:JYT39 KIP30:KIP39 KSL30:KSL39 LCH30:LCH39 LMD30:LMD39 LVZ30:LVZ39 MFV30:MFV39 MPR30:MPR39 MZN30:MZN39 NJJ30:NJJ39 NTF30:NTF39 ODB30:ODB39 OMX30:OMX39 OWT30:OWT39 PGP30:PGP39 PQL30:PQL39 QAH30:QAH39 QKD30:QKD39 QTZ30:QTZ39 RDV30:RDV39 RNR30:RNR39 RXN30:RXN39 SHJ30:SHJ39 SRF30:SRF39 TBB30:TBB39 TKX30:TKX39 TUT30:TUT39 UEP30:UEP39 UOL30:UOL39 UYH30:UYH39 VID30:VID39 VRZ30:VRZ39 WBV30:WBV39 WLR30:WLR39 WVN30:WVN39 F65566:F65575 JB65566:JB65575 SX65566:SX65575 ACT65566:ACT65575 AMP65566:AMP65575 AWL65566:AWL65575 BGH65566:BGH65575 BQD65566:BQD65575 BZZ65566:BZZ65575 CJV65566:CJV65575 CTR65566:CTR65575 DDN65566:DDN65575 DNJ65566:DNJ65575 DXF65566:DXF65575 EHB65566:EHB65575 EQX65566:EQX65575 FAT65566:FAT65575 FKP65566:FKP65575 FUL65566:FUL65575 GEH65566:GEH65575 GOD65566:GOD65575 GXZ65566:GXZ65575 HHV65566:HHV65575 HRR65566:HRR65575 IBN65566:IBN65575 ILJ65566:ILJ65575 IVF65566:IVF65575 JFB65566:JFB65575 JOX65566:JOX65575 JYT65566:JYT65575 KIP65566:KIP65575 KSL65566:KSL65575 LCH65566:LCH65575 LMD65566:LMD65575 LVZ65566:LVZ65575 MFV65566:MFV65575 MPR65566:MPR65575 MZN65566:MZN65575 NJJ65566:NJJ65575 NTF65566:NTF65575 ODB65566:ODB65575 OMX65566:OMX65575 OWT65566:OWT65575 PGP65566:PGP65575 PQL65566:PQL65575 QAH65566:QAH65575 QKD65566:QKD65575 QTZ65566:QTZ65575 RDV65566:RDV65575 RNR65566:RNR65575 RXN65566:RXN65575 SHJ65566:SHJ65575 SRF65566:SRF65575 TBB65566:TBB65575 TKX65566:TKX65575 TUT65566:TUT65575 UEP65566:UEP65575 UOL65566:UOL65575 UYH65566:UYH65575 VID65566:VID65575 VRZ65566:VRZ65575 WBV65566:WBV65575 WLR65566:WLR65575 WVN65566:WVN65575 F131102:F131111 JB131102:JB131111 SX131102:SX131111 ACT131102:ACT131111 AMP131102:AMP131111 AWL131102:AWL131111 BGH131102:BGH131111 BQD131102:BQD131111 BZZ131102:BZZ131111 CJV131102:CJV131111 CTR131102:CTR131111 DDN131102:DDN131111 DNJ131102:DNJ131111 DXF131102:DXF131111 EHB131102:EHB131111 EQX131102:EQX131111 FAT131102:FAT131111 FKP131102:FKP131111 FUL131102:FUL131111 GEH131102:GEH131111 GOD131102:GOD131111 GXZ131102:GXZ131111 HHV131102:HHV131111 HRR131102:HRR131111 IBN131102:IBN131111 ILJ131102:ILJ131111 IVF131102:IVF131111 JFB131102:JFB131111 JOX131102:JOX131111 JYT131102:JYT131111 KIP131102:KIP131111 KSL131102:KSL131111 LCH131102:LCH131111 LMD131102:LMD131111 LVZ131102:LVZ131111 MFV131102:MFV131111 MPR131102:MPR131111 MZN131102:MZN131111 NJJ131102:NJJ131111 NTF131102:NTF131111 ODB131102:ODB131111 OMX131102:OMX131111 OWT131102:OWT131111 PGP131102:PGP131111 PQL131102:PQL131111 QAH131102:QAH131111 QKD131102:QKD131111 QTZ131102:QTZ131111 RDV131102:RDV131111 RNR131102:RNR131111 RXN131102:RXN131111 SHJ131102:SHJ131111 SRF131102:SRF131111 TBB131102:TBB131111 TKX131102:TKX131111 TUT131102:TUT131111 UEP131102:UEP131111 UOL131102:UOL131111 UYH131102:UYH131111 VID131102:VID131111 VRZ131102:VRZ131111 WBV131102:WBV131111 WLR131102:WLR131111 WVN131102:WVN131111 F196638:F196647 JB196638:JB196647 SX196638:SX196647 ACT196638:ACT196647 AMP196638:AMP196647 AWL196638:AWL196647 BGH196638:BGH196647 BQD196638:BQD196647 BZZ196638:BZZ196647 CJV196638:CJV196647 CTR196638:CTR196647 DDN196638:DDN196647 DNJ196638:DNJ196647 DXF196638:DXF196647 EHB196638:EHB196647 EQX196638:EQX196647 FAT196638:FAT196647 FKP196638:FKP196647 FUL196638:FUL196647 GEH196638:GEH196647 GOD196638:GOD196647 GXZ196638:GXZ196647 HHV196638:HHV196647 HRR196638:HRR196647 IBN196638:IBN196647 ILJ196638:ILJ196647 IVF196638:IVF196647 JFB196638:JFB196647 JOX196638:JOX196647 JYT196638:JYT196647 KIP196638:KIP196647 KSL196638:KSL196647 LCH196638:LCH196647 LMD196638:LMD196647 LVZ196638:LVZ196647 MFV196638:MFV196647 MPR196638:MPR196647 MZN196638:MZN196647 NJJ196638:NJJ196647 NTF196638:NTF196647 ODB196638:ODB196647 OMX196638:OMX196647 OWT196638:OWT196647 PGP196638:PGP196647 PQL196638:PQL196647 QAH196638:QAH196647 QKD196638:QKD196647 QTZ196638:QTZ196647 RDV196638:RDV196647 RNR196638:RNR196647 RXN196638:RXN196647 SHJ196638:SHJ196647 SRF196638:SRF196647 TBB196638:TBB196647 TKX196638:TKX196647 TUT196638:TUT196647 UEP196638:UEP196647 UOL196638:UOL196647 UYH196638:UYH196647 VID196638:VID196647 VRZ196638:VRZ196647 WBV196638:WBV196647 WLR196638:WLR196647 WVN196638:WVN196647 F262174:F262183 JB262174:JB262183 SX262174:SX262183 ACT262174:ACT262183 AMP262174:AMP262183 AWL262174:AWL262183 BGH262174:BGH262183 BQD262174:BQD262183 BZZ262174:BZZ262183 CJV262174:CJV262183 CTR262174:CTR262183 DDN262174:DDN262183 DNJ262174:DNJ262183 DXF262174:DXF262183 EHB262174:EHB262183 EQX262174:EQX262183 FAT262174:FAT262183 FKP262174:FKP262183 FUL262174:FUL262183 GEH262174:GEH262183 GOD262174:GOD262183 GXZ262174:GXZ262183 HHV262174:HHV262183 HRR262174:HRR262183 IBN262174:IBN262183 ILJ262174:ILJ262183 IVF262174:IVF262183 JFB262174:JFB262183 JOX262174:JOX262183 JYT262174:JYT262183 KIP262174:KIP262183 KSL262174:KSL262183 LCH262174:LCH262183 LMD262174:LMD262183 LVZ262174:LVZ262183 MFV262174:MFV262183 MPR262174:MPR262183 MZN262174:MZN262183 NJJ262174:NJJ262183 NTF262174:NTF262183 ODB262174:ODB262183 OMX262174:OMX262183 OWT262174:OWT262183 PGP262174:PGP262183 PQL262174:PQL262183 QAH262174:QAH262183 QKD262174:QKD262183 QTZ262174:QTZ262183 RDV262174:RDV262183 RNR262174:RNR262183 RXN262174:RXN262183 SHJ262174:SHJ262183 SRF262174:SRF262183 TBB262174:TBB262183 TKX262174:TKX262183 TUT262174:TUT262183 UEP262174:UEP262183 UOL262174:UOL262183 UYH262174:UYH262183 VID262174:VID262183 VRZ262174:VRZ262183 WBV262174:WBV262183 WLR262174:WLR262183 WVN262174:WVN262183 F327710:F327719 JB327710:JB327719 SX327710:SX327719 ACT327710:ACT327719 AMP327710:AMP327719 AWL327710:AWL327719 BGH327710:BGH327719 BQD327710:BQD327719 BZZ327710:BZZ327719 CJV327710:CJV327719 CTR327710:CTR327719 DDN327710:DDN327719 DNJ327710:DNJ327719 DXF327710:DXF327719 EHB327710:EHB327719 EQX327710:EQX327719 FAT327710:FAT327719 FKP327710:FKP327719 FUL327710:FUL327719 GEH327710:GEH327719 GOD327710:GOD327719 GXZ327710:GXZ327719 HHV327710:HHV327719 HRR327710:HRR327719 IBN327710:IBN327719 ILJ327710:ILJ327719 IVF327710:IVF327719 JFB327710:JFB327719 JOX327710:JOX327719 JYT327710:JYT327719 KIP327710:KIP327719 KSL327710:KSL327719 LCH327710:LCH327719 LMD327710:LMD327719 LVZ327710:LVZ327719 MFV327710:MFV327719 MPR327710:MPR327719 MZN327710:MZN327719 NJJ327710:NJJ327719 NTF327710:NTF327719 ODB327710:ODB327719 OMX327710:OMX327719 OWT327710:OWT327719 PGP327710:PGP327719 PQL327710:PQL327719 QAH327710:QAH327719 QKD327710:QKD327719 QTZ327710:QTZ327719 RDV327710:RDV327719 RNR327710:RNR327719 RXN327710:RXN327719 SHJ327710:SHJ327719 SRF327710:SRF327719 TBB327710:TBB327719 TKX327710:TKX327719 TUT327710:TUT327719 UEP327710:UEP327719 UOL327710:UOL327719 UYH327710:UYH327719 VID327710:VID327719 VRZ327710:VRZ327719 WBV327710:WBV327719 WLR327710:WLR327719 WVN327710:WVN327719 F393246:F393255 JB393246:JB393255 SX393246:SX393255 ACT393246:ACT393255 AMP393246:AMP393255 AWL393246:AWL393255 BGH393246:BGH393255 BQD393246:BQD393255 BZZ393246:BZZ393255 CJV393246:CJV393255 CTR393246:CTR393255 DDN393246:DDN393255 DNJ393246:DNJ393255 DXF393246:DXF393255 EHB393246:EHB393255 EQX393246:EQX393255 FAT393246:FAT393255 FKP393246:FKP393255 FUL393246:FUL393255 GEH393246:GEH393255 GOD393246:GOD393255 GXZ393246:GXZ393255 HHV393246:HHV393255 HRR393246:HRR393255 IBN393246:IBN393255 ILJ393246:ILJ393255 IVF393246:IVF393255 JFB393246:JFB393255 JOX393246:JOX393255 JYT393246:JYT393255 KIP393246:KIP393255 KSL393246:KSL393255 LCH393246:LCH393255 LMD393246:LMD393255 LVZ393246:LVZ393255 MFV393246:MFV393255 MPR393246:MPR393255 MZN393246:MZN393255 NJJ393246:NJJ393255 NTF393246:NTF393255 ODB393246:ODB393255 OMX393246:OMX393255 OWT393246:OWT393255 PGP393246:PGP393255 PQL393246:PQL393255 QAH393246:QAH393255 QKD393246:QKD393255 QTZ393246:QTZ393255 RDV393246:RDV393255 RNR393246:RNR393255 RXN393246:RXN393255 SHJ393246:SHJ393255 SRF393246:SRF393255 TBB393246:TBB393255 TKX393246:TKX393255 TUT393246:TUT393255 UEP393246:UEP393255 UOL393246:UOL393255 UYH393246:UYH393255 VID393246:VID393255 VRZ393246:VRZ393255 WBV393246:WBV393255 WLR393246:WLR393255 WVN393246:WVN393255 F458782:F458791 JB458782:JB458791 SX458782:SX458791 ACT458782:ACT458791 AMP458782:AMP458791 AWL458782:AWL458791 BGH458782:BGH458791 BQD458782:BQD458791 BZZ458782:BZZ458791 CJV458782:CJV458791 CTR458782:CTR458791 DDN458782:DDN458791 DNJ458782:DNJ458791 DXF458782:DXF458791 EHB458782:EHB458791 EQX458782:EQX458791 FAT458782:FAT458791 FKP458782:FKP458791 FUL458782:FUL458791 GEH458782:GEH458791 GOD458782:GOD458791 GXZ458782:GXZ458791 HHV458782:HHV458791 HRR458782:HRR458791 IBN458782:IBN458791 ILJ458782:ILJ458791 IVF458782:IVF458791 JFB458782:JFB458791 JOX458782:JOX458791 JYT458782:JYT458791 KIP458782:KIP458791 KSL458782:KSL458791 LCH458782:LCH458791 LMD458782:LMD458791 LVZ458782:LVZ458791 MFV458782:MFV458791 MPR458782:MPR458791 MZN458782:MZN458791 NJJ458782:NJJ458791 NTF458782:NTF458791 ODB458782:ODB458791 OMX458782:OMX458791 OWT458782:OWT458791 PGP458782:PGP458791 PQL458782:PQL458791 QAH458782:QAH458791 QKD458782:QKD458791 QTZ458782:QTZ458791 RDV458782:RDV458791 RNR458782:RNR458791 RXN458782:RXN458791 SHJ458782:SHJ458791 SRF458782:SRF458791 TBB458782:TBB458791 TKX458782:TKX458791 TUT458782:TUT458791 UEP458782:UEP458791 UOL458782:UOL458791 UYH458782:UYH458791 VID458782:VID458791 VRZ458782:VRZ458791 WBV458782:WBV458791 WLR458782:WLR458791 WVN458782:WVN458791 F524318:F524327 JB524318:JB524327 SX524318:SX524327 ACT524318:ACT524327 AMP524318:AMP524327 AWL524318:AWL524327 BGH524318:BGH524327 BQD524318:BQD524327 BZZ524318:BZZ524327 CJV524318:CJV524327 CTR524318:CTR524327 DDN524318:DDN524327 DNJ524318:DNJ524327 DXF524318:DXF524327 EHB524318:EHB524327 EQX524318:EQX524327 FAT524318:FAT524327 FKP524318:FKP524327 FUL524318:FUL524327 GEH524318:GEH524327 GOD524318:GOD524327 GXZ524318:GXZ524327 HHV524318:HHV524327 HRR524318:HRR524327 IBN524318:IBN524327 ILJ524318:ILJ524327 IVF524318:IVF524327 JFB524318:JFB524327 JOX524318:JOX524327 JYT524318:JYT524327 KIP524318:KIP524327 KSL524318:KSL524327 LCH524318:LCH524327 LMD524318:LMD524327 LVZ524318:LVZ524327 MFV524318:MFV524327 MPR524318:MPR524327 MZN524318:MZN524327 NJJ524318:NJJ524327 NTF524318:NTF524327 ODB524318:ODB524327 OMX524318:OMX524327 OWT524318:OWT524327 PGP524318:PGP524327 PQL524318:PQL524327 QAH524318:QAH524327 QKD524318:QKD524327 QTZ524318:QTZ524327 RDV524318:RDV524327 RNR524318:RNR524327 RXN524318:RXN524327 SHJ524318:SHJ524327 SRF524318:SRF524327 TBB524318:TBB524327 TKX524318:TKX524327 TUT524318:TUT524327 UEP524318:UEP524327 UOL524318:UOL524327 UYH524318:UYH524327 VID524318:VID524327 VRZ524318:VRZ524327 WBV524318:WBV524327 WLR524318:WLR524327 WVN524318:WVN524327 F589854:F589863 JB589854:JB589863 SX589854:SX589863 ACT589854:ACT589863 AMP589854:AMP589863 AWL589854:AWL589863 BGH589854:BGH589863 BQD589854:BQD589863 BZZ589854:BZZ589863 CJV589854:CJV589863 CTR589854:CTR589863 DDN589854:DDN589863 DNJ589854:DNJ589863 DXF589854:DXF589863 EHB589854:EHB589863 EQX589854:EQX589863 FAT589854:FAT589863 FKP589854:FKP589863 FUL589854:FUL589863 GEH589854:GEH589863 GOD589854:GOD589863 GXZ589854:GXZ589863 HHV589854:HHV589863 HRR589854:HRR589863 IBN589854:IBN589863 ILJ589854:ILJ589863 IVF589854:IVF589863 JFB589854:JFB589863 JOX589854:JOX589863 JYT589854:JYT589863 KIP589854:KIP589863 KSL589854:KSL589863 LCH589854:LCH589863 LMD589854:LMD589863 LVZ589854:LVZ589863 MFV589854:MFV589863 MPR589854:MPR589863 MZN589854:MZN589863 NJJ589854:NJJ589863 NTF589854:NTF589863 ODB589854:ODB589863 OMX589854:OMX589863 OWT589854:OWT589863 PGP589854:PGP589863 PQL589854:PQL589863 QAH589854:QAH589863 QKD589854:QKD589863 QTZ589854:QTZ589863 RDV589854:RDV589863 RNR589854:RNR589863 RXN589854:RXN589863 SHJ589854:SHJ589863 SRF589854:SRF589863 TBB589854:TBB589863 TKX589854:TKX589863 TUT589854:TUT589863 UEP589854:UEP589863 UOL589854:UOL589863 UYH589854:UYH589863 VID589854:VID589863 VRZ589854:VRZ589863 WBV589854:WBV589863 WLR589854:WLR589863 WVN589854:WVN589863 F655390:F655399 JB655390:JB655399 SX655390:SX655399 ACT655390:ACT655399 AMP655390:AMP655399 AWL655390:AWL655399 BGH655390:BGH655399 BQD655390:BQD655399 BZZ655390:BZZ655399 CJV655390:CJV655399 CTR655390:CTR655399 DDN655390:DDN655399 DNJ655390:DNJ655399 DXF655390:DXF655399 EHB655390:EHB655399 EQX655390:EQX655399 FAT655390:FAT655399 FKP655390:FKP655399 FUL655390:FUL655399 GEH655390:GEH655399 GOD655390:GOD655399 GXZ655390:GXZ655399 HHV655390:HHV655399 HRR655390:HRR655399 IBN655390:IBN655399 ILJ655390:ILJ655399 IVF655390:IVF655399 JFB655390:JFB655399 JOX655390:JOX655399 JYT655390:JYT655399 KIP655390:KIP655399 KSL655390:KSL655399 LCH655390:LCH655399 LMD655390:LMD655399 LVZ655390:LVZ655399 MFV655390:MFV655399 MPR655390:MPR655399 MZN655390:MZN655399 NJJ655390:NJJ655399 NTF655390:NTF655399 ODB655390:ODB655399 OMX655390:OMX655399 OWT655390:OWT655399 PGP655390:PGP655399 PQL655390:PQL655399 QAH655390:QAH655399 QKD655390:QKD655399 QTZ655390:QTZ655399 RDV655390:RDV655399 RNR655390:RNR655399 RXN655390:RXN655399 SHJ655390:SHJ655399 SRF655390:SRF655399 TBB655390:TBB655399 TKX655390:TKX655399 TUT655390:TUT655399 UEP655390:UEP655399 UOL655390:UOL655399 UYH655390:UYH655399 VID655390:VID655399 VRZ655390:VRZ655399 WBV655390:WBV655399 WLR655390:WLR655399 WVN655390:WVN655399 F720926:F720935 JB720926:JB720935 SX720926:SX720935 ACT720926:ACT720935 AMP720926:AMP720935 AWL720926:AWL720935 BGH720926:BGH720935 BQD720926:BQD720935 BZZ720926:BZZ720935 CJV720926:CJV720935 CTR720926:CTR720935 DDN720926:DDN720935 DNJ720926:DNJ720935 DXF720926:DXF720935 EHB720926:EHB720935 EQX720926:EQX720935 FAT720926:FAT720935 FKP720926:FKP720935 FUL720926:FUL720935 GEH720926:GEH720935 GOD720926:GOD720935 GXZ720926:GXZ720935 HHV720926:HHV720935 HRR720926:HRR720935 IBN720926:IBN720935 ILJ720926:ILJ720935 IVF720926:IVF720935 JFB720926:JFB720935 JOX720926:JOX720935 JYT720926:JYT720935 KIP720926:KIP720935 KSL720926:KSL720935 LCH720926:LCH720935 LMD720926:LMD720935 LVZ720926:LVZ720935 MFV720926:MFV720935 MPR720926:MPR720935 MZN720926:MZN720935 NJJ720926:NJJ720935 NTF720926:NTF720935 ODB720926:ODB720935 OMX720926:OMX720935 OWT720926:OWT720935 PGP720926:PGP720935 PQL720926:PQL720935 QAH720926:QAH720935 QKD720926:QKD720935 QTZ720926:QTZ720935 RDV720926:RDV720935 RNR720926:RNR720935 RXN720926:RXN720935 SHJ720926:SHJ720935 SRF720926:SRF720935 TBB720926:TBB720935 TKX720926:TKX720935 TUT720926:TUT720935 UEP720926:UEP720935 UOL720926:UOL720935 UYH720926:UYH720935 VID720926:VID720935 VRZ720926:VRZ720935 WBV720926:WBV720935 WLR720926:WLR720935 WVN720926:WVN720935 F786462:F786471 JB786462:JB786471 SX786462:SX786471 ACT786462:ACT786471 AMP786462:AMP786471 AWL786462:AWL786471 BGH786462:BGH786471 BQD786462:BQD786471 BZZ786462:BZZ786471 CJV786462:CJV786471 CTR786462:CTR786471 DDN786462:DDN786471 DNJ786462:DNJ786471 DXF786462:DXF786471 EHB786462:EHB786471 EQX786462:EQX786471 FAT786462:FAT786471 FKP786462:FKP786471 FUL786462:FUL786471 GEH786462:GEH786471 GOD786462:GOD786471 GXZ786462:GXZ786471 HHV786462:HHV786471 HRR786462:HRR786471 IBN786462:IBN786471 ILJ786462:ILJ786471 IVF786462:IVF786471 JFB786462:JFB786471 JOX786462:JOX786471 JYT786462:JYT786471 KIP786462:KIP786471 KSL786462:KSL786471 LCH786462:LCH786471 LMD786462:LMD786471 LVZ786462:LVZ786471 MFV786462:MFV786471 MPR786462:MPR786471 MZN786462:MZN786471 NJJ786462:NJJ786471 NTF786462:NTF786471 ODB786462:ODB786471 OMX786462:OMX786471 OWT786462:OWT786471 PGP786462:PGP786471 PQL786462:PQL786471 QAH786462:QAH786471 QKD786462:QKD786471 QTZ786462:QTZ786471 RDV786462:RDV786471 RNR786462:RNR786471 RXN786462:RXN786471 SHJ786462:SHJ786471 SRF786462:SRF786471 TBB786462:TBB786471 TKX786462:TKX786471 TUT786462:TUT786471 UEP786462:UEP786471 UOL786462:UOL786471 UYH786462:UYH786471 VID786462:VID786471 VRZ786462:VRZ786471 WBV786462:WBV786471 WLR786462:WLR786471 WVN786462:WVN786471 F851998:F852007 JB851998:JB852007 SX851998:SX852007 ACT851998:ACT852007 AMP851998:AMP852007 AWL851998:AWL852007 BGH851998:BGH852007 BQD851998:BQD852007 BZZ851998:BZZ852007 CJV851998:CJV852007 CTR851998:CTR852007 DDN851998:DDN852007 DNJ851998:DNJ852007 DXF851998:DXF852007 EHB851998:EHB852007 EQX851998:EQX852007 FAT851998:FAT852007 FKP851998:FKP852007 FUL851998:FUL852007 GEH851998:GEH852007 GOD851998:GOD852007 GXZ851998:GXZ852007 HHV851998:HHV852007 HRR851998:HRR852007 IBN851998:IBN852007 ILJ851998:ILJ852007 IVF851998:IVF852007 JFB851998:JFB852007 JOX851998:JOX852007 JYT851998:JYT852007 KIP851998:KIP852007 KSL851998:KSL852007 LCH851998:LCH852007 LMD851998:LMD852007 LVZ851998:LVZ852007 MFV851998:MFV852007 MPR851998:MPR852007 MZN851998:MZN852007 NJJ851998:NJJ852007 NTF851998:NTF852007 ODB851998:ODB852007 OMX851998:OMX852007 OWT851998:OWT852007 PGP851998:PGP852007 PQL851998:PQL852007 QAH851998:QAH852007 QKD851998:QKD852007 QTZ851998:QTZ852007 RDV851998:RDV852007 RNR851998:RNR852007 RXN851998:RXN852007 SHJ851998:SHJ852007 SRF851998:SRF852007 TBB851998:TBB852007 TKX851998:TKX852007 TUT851998:TUT852007 UEP851998:UEP852007 UOL851998:UOL852007 UYH851998:UYH852007 VID851998:VID852007 VRZ851998:VRZ852007 WBV851998:WBV852007 WLR851998:WLR852007 WVN851998:WVN852007 F917534:F917543 JB917534:JB917543 SX917534:SX917543 ACT917534:ACT917543 AMP917534:AMP917543 AWL917534:AWL917543 BGH917534:BGH917543 BQD917534:BQD917543 BZZ917534:BZZ917543 CJV917534:CJV917543 CTR917534:CTR917543 DDN917534:DDN917543 DNJ917534:DNJ917543 DXF917534:DXF917543 EHB917534:EHB917543 EQX917534:EQX917543 FAT917534:FAT917543 FKP917534:FKP917543 FUL917534:FUL917543 GEH917534:GEH917543 GOD917534:GOD917543 GXZ917534:GXZ917543 HHV917534:HHV917543 HRR917534:HRR917543 IBN917534:IBN917543 ILJ917534:ILJ917543 IVF917534:IVF917543 JFB917534:JFB917543 JOX917534:JOX917543 JYT917534:JYT917543 KIP917534:KIP917543 KSL917534:KSL917543 LCH917534:LCH917543 LMD917534:LMD917543 LVZ917534:LVZ917543 MFV917534:MFV917543 MPR917534:MPR917543 MZN917534:MZN917543 NJJ917534:NJJ917543 NTF917534:NTF917543 ODB917534:ODB917543 OMX917534:OMX917543 OWT917534:OWT917543 PGP917534:PGP917543 PQL917534:PQL917543 QAH917534:QAH917543 QKD917534:QKD917543 QTZ917534:QTZ917543 RDV917534:RDV917543 RNR917534:RNR917543 RXN917534:RXN917543 SHJ917534:SHJ917543 SRF917534:SRF917543 TBB917534:TBB917543 TKX917534:TKX917543 TUT917534:TUT917543 UEP917534:UEP917543 UOL917534:UOL917543 UYH917534:UYH917543 VID917534:VID917543 VRZ917534:VRZ917543 WBV917534:WBV917543 WLR917534:WLR917543 WVN917534:WVN917543 F983070:F983079 JB983070:JB983079 SX983070:SX983079 ACT983070:ACT983079 AMP983070:AMP983079 AWL983070:AWL983079 BGH983070:BGH983079 BQD983070:BQD983079 BZZ983070:BZZ983079 CJV983070:CJV983079 CTR983070:CTR983079 DDN983070:DDN983079 DNJ983070:DNJ983079 DXF983070:DXF983079 EHB983070:EHB983079 EQX983070:EQX983079 FAT983070:FAT983079 FKP983070:FKP983079 FUL983070:FUL983079 GEH983070:GEH983079 GOD983070:GOD983079 GXZ983070:GXZ983079 HHV983070:HHV983079 HRR983070:HRR983079 IBN983070:IBN983079 ILJ983070:ILJ983079 IVF983070:IVF983079 JFB983070:JFB983079 JOX983070:JOX983079 JYT983070:JYT983079 KIP983070:KIP983079 KSL983070:KSL983079 LCH983070:LCH983079 LMD983070:LMD983079 LVZ983070:LVZ983079 MFV983070:MFV983079 MPR983070:MPR983079 MZN983070:MZN983079 NJJ983070:NJJ983079 NTF983070:NTF983079 ODB983070:ODB983079 OMX983070:OMX983079 OWT983070:OWT983079 PGP983070:PGP983079 PQL983070:PQL983079 QAH983070:QAH983079 QKD983070:QKD983079 QTZ983070:QTZ983079 RDV983070:RDV983079 RNR983070:RNR983079 RXN983070:RXN983079 SHJ983070:SHJ983079 SRF983070:SRF983079 TBB983070:TBB983079 TKX983070:TKX983079 TUT983070:TUT983079 UEP983070:UEP983079 UOL983070:UOL983079 UYH983070:UYH983079 VID983070:VID983079 VRZ983070:VRZ983079 WBV983070:WBV983079 WLR983070:WLR983079 WVN983070:WVN983079 E43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E65579 JA65579 SW65579 ACS65579 AMO65579 AWK65579 BGG65579 BQC65579 BZY65579 CJU65579 CTQ65579 DDM65579 DNI65579 DXE65579 EHA65579 EQW65579 FAS65579 FKO65579 FUK65579 GEG65579 GOC65579 GXY65579 HHU65579 HRQ65579 IBM65579 ILI65579 IVE65579 JFA65579 JOW65579 JYS65579 KIO65579 KSK65579 LCG65579 LMC65579 LVY65579 MFU65579 MPQ65579 MZM65579 NJI65579 NTE65579 ODA65579 OMW65579 OWS65579 PGO65579 PQK65579 QAG65579 QKC65579 QTY65579 RDU65579 RNQ65579 RXM65579 SHI65579 SRE65579 TBA65579 TKW65579 TUS65579 UEO65579 UOK65579 UYG65579 VIC65579 VRY65579 WBU65579 WLQ65579 WVM65579 E131115 JA131115 SW131115 ACS131115 AMO131115 AWK131115 BGG131115 BQC131115 BZY131115 CJU131115 CTQ131115 DDM131115 DNI131115 DXE131115 EHA131115 EQW131115 FAS131115 FKO131115 FUK131115 GEG131115 GOC131115 GXY131115 HHU131115 HRQ131115 IBM131115 ILI131115 IVE131115 JFA131115 JOW131115 JYS131115 KIO131115 KSK131115 LCG131115 LMC131115 LVY131115 MFU131115 MPQ131115 MZM131115 NJI131115 NTE131115 ODA131115 OMW131115 OWS131115 PGO131115 PQK131115 QAG131115 QKC131115 QTY131115 RDU131115 RNQ131115 RXM131115 SHI131115 SRE131115 TBA131115 TKW131115 TUS131115 UEO131115 UOK131115 UYG131115 VIC131115 VRY131115 WBU131115 WLQ131115 WVM131115 E196651 JA196651 SW196651 ACS196651 AMO196651 AWK196651 BGG196651 BQC196651 BZY196651 CJU196651 CTQ196651 DDM196651 DNI196651 DXE196651 EHA196651 EQW196651 FAS196651 FKO196651 FUK196651 GEG196651 GOC196651 GXY196651 HHU196651 HRQ196651 IBM196651 ILI196651 IVE196651 JFA196651 JOW196651 JYS196651 KIO196651 KSK196651 LCG196651 LMC196651 LVY196651 MFU196651 MPQ196651 MZM196651 NJI196651 NTE196651 ODA196651 OMW196651 OWS196651 PGO196651 PQK196651 QAG196651 QKC196651 QTY196651 RDU196651 RNQ196651 RXM196651 SHI196651 SRE196651 TBA196651 TKW196651 TUS196651 UEO196651 UOK196651 UYG196651 VIC196651 VRY196651 WBU196651 WLQ196651 WVM196651 E262187 JA262187 SW262187 ACS262187 AMO262187 AWK262187 BGG262187 BQC262187 BZY262187 CJU262187 CTQ262187 DDM262187 DNI262187 DXE262187 EHA262187 EQW262187 FAS262187 FKO262187 FUK262187 GEG262187 GOC262187 GXY262187 HHU262187 HRQ262187 IBM262187 ILI262187 IVE262187 JFA262187 JOW262187 JYS262187 KIO262187 KSK262187 LCG262187 LMC262187 LVY262187 MFU262187 MPQ262187 MZM262187 NJI262187 NTE262187 ODA262187 OMW262187 OWS262187 PGO262187 PQK262187 QAG262187 QKC262187 QTY262187 RDU262187 RNQ262187 RXM262187 SHI262187 SRE262187 TBA262187 TKW262187 TUS262187 UEO262187 UOK262187 UYG262187 VIC262187 VRY262187 WBU262187 WLQ262187 WVM262187 E327723 JA327723 SW327723 ACS327723 AMO327723 AWK327723 BGG327723 BQC327723 BZY327723 CJU327723 CTQ327723 DDM327723 DNI327723 DXE327723 EHA327723 EQW327723 FAS327723 FKO327723 FUK327723 GEG327723 GOC327723 GXY327723 HHU327723 HRQ327723 IBM327723 ILI327723 IVE327723 JFA327723 JOW327723 JYS327723 KIO327723 KSK327723 LCG327723 LMC327723 LVY327723 MFU327723 MPQ327723 MZM327723 NJI327723 NTE327723 ODA327723 OMW327723 OWS327723 PGO327723 PQK327723 QAG327723 QKC327723 QTY327723 RDU327723 RNQ327723 RXM327723 SHI327723 SRE327723 TBA327723 TKW327723 TUS327723 UEO327723 UOK327723 UYG327723 VIC327723 VRY327723 WBU327723 WLQ327723 WVM327723 E393259 JA393259 SW393259 ACS393259 AMO393259 AWK393259 BGG393259 BQC393259 BZY393259 CJU393259 CTQ393259 DDM393259 DNI393259 DXE393259 EHA393259 EQW393259 FAS393259 FKO393259 FUK393259 GEG393259 GOC393259 GXY393259 HHU393259 HRQ393259 IBM393259 ILI393259 IVE393259 JFA393259 JOW393259 JYS393259 KIO393259 KSK393259 LCG393259 LMC393259 LVY393259 MFU393259 MPQ393259 MZM393259 NJI393259 NTE393259 ODA393259 OMW393259 OWS393259 PGO393259 PQK393259 QAG393259 QKC393259 QTY393259 RDU393259 RNQ393259 RXM393259 SHI393259 SRE393259 TBA393259 TKW393259 TUS393259 UEO393259 UOK393259 UYG393259 VIC393259 VRY393259 WBU393259 WLQ393259 WVM393259 E458795 JA458795 SW458795 ACS458795 AMO458795 AWK458795 BGG458795 BQC458795 BZY458795 CJU458795 CTQ458795 DDM458795 DNI458795 DXE458795 EHA458795 EQW458795 FAS458795 FKO458795 FUK458795 GEG458795 GOC458795 GXY458795 HHU458795 HRQ458795 IBM458795 ILI458795 IVE458795 JFA458795 JOW458795 JYS458795 KIO458795 KSK458795 LCG458795 LMC458795 LVY458795 MFU458795 MPQ458795 MZM458795 NJI458795 NTE458795 ODA458795 OMW458795 OWS458795 PGO458795 PQK458795 QAG458795 QKC458795 QTY458795 RDU458795 RNQ458795 RXM458795 SHI458795 SRE458795 TBA458795 TKW458795 TUS458795 UEO458795 UOK458795 UYG458795 VIC458795 VRY458795 WBU458795 WLQ458795 WVM458795 E524331 JA524331 SW524331 ACS524331 AMO524331 AWK524331 BGG524331 BQC524331 BZY524331 CJU524331 CTQ524331 DDM524331 DNI524331 DXE524331 EHA524331 EQW524331 FAS524331 FKO524331 FUK524331 GEG524331 GOC524331 GXY524331 HHU524331 HRQ524331 IBM524331 ILI524331 IVE524331 JFA524331 JOW524331 JYS524331 KIO524331 KSK524331 LCG524331 LMC524331 LVY524331 MFU524331 MPQ524331 MZM524331 NJI524331 NTE524331 ODA524331 OMW524331 OWS524331 PGO524331 PQK524331 QAG524331 QKC524331 QTY524331 RDU524331 RNQ524331 RXM524331 SHI524331 SRE524331 TBA524331 TKW524331 TUS524331 UEO524331 UOK524331 UYG524331 VIC524331 VRY524331 WBU524331 WLQ524331 WVM524331 E589867 JA589867 SW589867 ACS589867 AMO589867 AWK589867 BGG589867 BQC589867 BZY589867 CJU589867 CTQ589867 DDM589867 DNI589867 DXE589867 EHA589867 EQW589867 FAS589867 FKO589867 FUK589867 GEG589867 GOC589867 GXY589867 HHU589867 HRQ589867 IBM589867 ILI589867 IVE589867 JFA589867 JOW589867 JYS589867 KIO589867 KSK589867 LCG589867 LMC589867 LVY589867 MFU589867 MPQ589867 MZM589867 NJI589867 NTE589867 ODA589867 OMW589867 OWS589867 PGO589867 PQK589867 QAG589867 QKC589867 QTY589867 RDU589867 RNQ589867 RXM589867 SHI589867 SRE589867 TBA589867 TKW589867 TUS589867 UEO589867 UOK589867 UYG589867 VIC589867 VRY589867 WBU589867 WLQ589867 WVM589867 E655403 JA655403 SW655403 ACS655403 AMO655403 AWK655403 BGG655403 BQC655403 BZY655403 CJU655403 CTQ655403 DDM655403 DNI655403 DXE655403 EHA655403 EQW655403 FAS655403 FKO655403 FUK655403 GEG655403 GOC655403 GXY655403 HHU655403 HRQ655403 IBM655403 ILI655403 IVE655403 JFA655403 JOW655403 JYS655403 KIO655403 KSK655403 LCG655403 LMC655403 LVY655403 MFU655403 MPQ655403 MZM655403 NJI655403 NTE655403 ODA655403 OMW655403 OWS655403 PGO655403 PQK655403 QAG655403 QKC655403 QTY655403 RDU655403 RNQ655403 RXM655403 SHI655403 SRE655403 TBA655403 TKW655403 TUS655403 UEO655403 UOK655403 UYG655403 VIC655403 VRY655403 WBU655403 WLQ655403 WVM655403 E720939 JA720939 SW720939 ACS720939 AMO720939 AWK720939 BGG720939 BQC720939 BZY720939 CJU720939 CTQ720939 DDM720939 DNI720939 DXE720939 EHA720939 EQW720939 FAS720939 FKO720939 FUK720939 GEG720939 GOC720939 GXY720939 HHU720939 HRQ720939 IBM720939 ILI720939 IVE720939 JFA720939 JOW720939 JYS720939 KIO720939 KSK720939 LCG720939 LMC720939 LVY720939 MFU720939 MPQ720939 MZM720939 NJI720939 NTE720939 ODA720939 OMW720939 OWS720939 PGO720939 PQK720939 QAG720939 QKC720939 QTY720939 RDU720939 RNQ720939 RXM720939 SHI720939 SRE720939 TBA720939 TKW720939 TUS720939 UEO720939 UOK720939 UYG720939 VIC720939 VRY720939 WBU720939 WLQ720939 WVM720939 E786475 JA786475 SW786475 ACS786475 AMO786475 AWK786475 BGG786475 BQC786475 BZY786475 CJU786475 CTQ786475 DDM786475 DNI786475 DXE786475 EHA786475 EQW786475 FAS786475 FKO786475 FUK786475 GEG786475 GOC786475 GXY786475 HHU786475 HRQ786475 IBM786475 ILI786475 IVE786475 JFA786475 JOW786475 JYS786475 KIO786475 KSK786475 LCG786475 LMC786475 LVY786475 MFU786475 MPQ786475 MZM786475 NJI786475 NTE786475 ODA786475 OMW786475 OWS786475 PGO786475 PQK786475 QAG786475 QKC786475 QTY786475 RDU786475 RNQ786475 RXM786475 SHI786475 SRE786475 TBA786475 TKW786475 TUS786475 UEO786475 UOK786475 UYG786475 VIC786475 VRY786475 WBU786475 WLQ786475 WVM786475 E852011 JA852011 SW852011 ACS852011 AMO852011 AWK852011 BGG852011 BQC852011 BZY852011 CJU852011 CTQ852011 DDM852011 DNI852011 DXE852011 EHA852011 EQW852011 FAS852011 FKO852011 FUK852011 GEG852011 GOC852011 GXY852011 HHU852011 HRQ852011 IBM852011 ILI852011 IVE852011 JFA852011 JOW852011 JYS852011 KIO852011 KSK852011 LCG852011 LMC852011 LVY852011 MFU852011 MPQ852011 MZM852011 NJI852011 NTE852011 ODA852011 OMW852011 OWS852011 PGO852011 PQK852011 QAG852011 QKC852011 QTY852011 RDU852011 RNQ852011 RXM852011 SHI852011 SRE852011 TBA852011 TKW852011 TUS852011 UEO852011 UOK852011 UYG852011 VIC852011 VRY852011 WBU852011 WLQ852011 WVM852011 E917547 JA917547 SW917547 ACS917547 AMO917547 AWK917547 BGG917547 BQC917547 BZY917547 CJU917547 CTQ917547 DDM917547 DNI917547 DXE917547 EHA917547 EQW917547 FAS917547 FKO917547 FUK917547 GEG917547 GOC917547 GXY917547 HHU917547 HRQ917547 IBM917547 ILI917547 IVE917547 JFA917547 JOW917547 JYS917547 KIO917547 KSK917547 LCG917547 LMC917547 LVY917547 MFU917547 MPQ917547 MZM917547 NJI917547 NTE917547 ODA917547 OMW917547 OWS917547 PGO917547 PQK917547 QAG917547 QKC917547 QTY917547 RDU917547 RNQ917547 RXM917547 SHI917547 SRE917547 TBA917547 TKW917547 TUS917547 UEO917547 UOK917547 UYG917547 VIC917547 VRY917547 WBU917547 WLQ917547 WVM917547 E983083 JA983083 SW983083 ACS983083 AMO983083 AWK983083 BGG983083 BQC983083 BZY983083 CJU983083 CTQ983083 DDM983083 DNI983083 DXE983083 EHA983083 EQW983083 FAS983083 FKO983083 FUK983083 GEG983083 GOC983083 GXY983083 HHU983083 HRQ983083 IBM983083 ILI983083 IVE983083 JFA983083 JOW983083 JYS983083 KIO983083 KSK983083 LCG983083 LMC983083 LVY983083 MFU983083 MPQ983083 MZM983083 NJI983083 NTE983083 ODA983083 OMW983083 OWS983083 PGO983083 PQK983083 QAG983083 QKC983083 QTY983083 RDU983083 RNQ983083 RXM983083 SHI983083 SRE983083 TBA983083 TKW983083 TUS983083 UEO983083 UOK983083 UYG983083 VIC983083 VRY983083 WBU983083 WLQ983083 WVM983083">
      <formula1>"&lt;=1"</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E26:F26 JA26:JB26 SW26:SX26 ACS26:ACT26 AMO26:AMP26 AWK26:AWL26 BGG26:BGH26 BQC26:BQD26 BZY26:BZZ26 CJU26:CJV26 CTQ26:CTR26 DDM26:DDN26 DNI26:DNJ26 DXE26:DXF26 EHA26:EHB26 EQW26:EQX26 FAS26:FAT26 FKO26:FKP26 FUK26:FUL26 GEG26:GEH26 GOC26:GOD26 GXY26:GXZ26 HHU26:HHV26 HRQ26:HRR26 IBM26:IBN26 ILI26:ILJ26 IVE26:IVF26 JFA26:JFB26 JOW26:JOX26 JYS26:JYT26 KIO26:KIP26 KSK26:KSL26 LCG26:LCH26 LMC26:LMD26 LVY26:LVZ26 MFU26:MFV26 MPQ26:MPR26 MZM26:MZN26 NJI26:NJJ26 NTE26:NTF26 ODA26:ODB26 OMW26:OMX26 OWS26:OWT26 PGO26:PGP26 PQK26:PQL26 QAG26:QAH26 QKC26:QKD26 QTY26:QTZ26 RDU26:RDV26 RNQ26:RNR26 RXM26:RXN26 SHI26:SHJ26 SRE26:SRF26 TBA26:TBB26 TKW26:TKX26 TUS26:TUT26 UEO26:UEP26 UOK26:UOL26 UYG26:UYH26 VIC26:VID26 VRY26:VRZ26 WBU26:WBV26 WLQ26:WLR26 WVM26:WVN26 E65562:F65562 JA65562:JB65562 SW65562:SX65562 ACS65562:ACT65562 AMO65562:AMP65562 AWK65562:AWL65562 BGG65562:BGH65562 BQC65562:BQD65562 BZY65562:BZZ65562 CJU65562:CJV65562 CTQ65562:CTR65562 DDM65562:DDN65562 DNI65562:DNJ65562 DXE65562:DXF65562 EHA65562:EHB65562 EQW65562:EQX65562 FAS65562:FAT65562 FKO65562:FKP65562 FUK65562:FUL65562 GEG65562:GEH65562 GOC65562:GOD65562 GXY65562:GXZ65562 HHU65562:HHV65562 HRQ65562:HRR65562 IBM65562:IBN65562 ILI65562:ILJ65562 IVE65562:IVF65562 JFA65562:JFB65562 JOW65562:JOX65562 JYS65562:JYT65562 KIO65562:KIP65562 KSK65562:KSL65562 LCG65562:LCH65562 LMC65562:LMD65562 LVY65562:LVZ65562 MFU65562:MFV65562 MPQ65562:MPR65562 MZM65562:MZN65562 NJI65562:NJJ65562 NTE65562:NTF65562 ODA65562:ODB65562 OMW65562:OMX65562 OWS65562:OWT65562 PGO65562:PGP65562 PQK65562:PQL65562 QAG65562:QAH65562 QKC65562:QKD65562 QTY65562:QTZ65562 RDU65562:RDV65562 RNQ65562:RNR65562 RXM65562:RXN65562 SHI65562:SHJ65562 SRE65562:SRF65562 TBA65562:TBB65562 TKW65562:TKX65562 TUS65562:TUT65562 UEO65562:UEP65562 UOK65562:UOL65562 UYG65562:UYH65562 VIC65562:VID65562 VRY65562:VRZ65562 WBU65562:WBV65562 WLQ65562:WLR65562 WVM65562:WVN65562 E131098:F131098 JA131098:JB131098 SW131098:SX131098 ACS131098:ACT131098 AMO131098:AMP131098 AWK131098:AWL131098 BGG131098:BGH131098 BQC131098:BQD131098 BZY131098:BZZ131098 CJU131098:CJV131098 CTQ131098:CTR131098 DDM131098:DDN131098 DNI131098:DNJ131098 DXE131098:DXF131098 EHA131098:EHB131098 EQW131098:EQX131098 FAS131098:FAT131098 FKO131098:FKP131098 FUK131098:FUL131098 GEG131098:GEH131098 GOC131098:GOD131098 GXY131098:GXZ131098 HHU131098:HHV131098 HRQ131098:HRR131098 IBM131098:IBN131098 ILI131098:ILJ131098 IVE131098:IVF131098 JFA131098:JFB131098 JOW131098:JOX131098 JYS131098:JYT131098 KIO131098:KIP131098 KSK131098:KSL131098 LCG131098:LCH131098 LMC131098:LMD131098 LVY131098:LVZ131098 MFU131098:MFV131098 MPQ131098:MPR131098 MZM131098:MZN131098 NJI131098:NJJ131098 NTE131098:NTF131098 ODA131098:ODB131098 OMW131098:OMX131098 OWS131098:OWT131098 PGO131098:PGP131098 PQK131098:PQL131098 QAG131098:QAH131098 QKC131098:QKD131098 QTY131098:QTZ131098 RDU131098:RDV131098 RNQ131098:RNR131098 RXM131098:RXN131098 SHI131098:SHJ131098 SRE131098:SRF131098 TBA131098:TBB131098 TKW131098:TKX131098 TUS131098:TUT131098 UEO131098:UEP131098 UOK131098:UOL131098 UYG131098:UYH131098 VIC131098:VID131098 VRY131098:VRZ131098 WBU131098:WBV131098 WLQ131098:WLR131098 WVM131098:WVN131098 E196634:F196634 JA196634:JB196634 SW196634:SX196634 ACS196634:ACT196634 AMO196634:AMP196634 AWK196634:AWL196634 BGG196634:BGH196634 BQC196634:BQD196634 BZY196634:BZZ196634 CJU196634:CJV196634 CTQ196634:CTR196634 DDM196634:DDN196634 DNI196634:DNJ196634 DXE196634:DXF196634 EHA196634:EHB196634 EQW196634:EQX196634 FAS196634:FAT196634 FKO196634:FKP196634 FUK196634:FUL196634 GEG196634:GEH196634 GOC196634:GOD196634 GXY196634:GXZ196634 HHU196634:HHV196634 HRQ196634:HRR196634 IBM196634:IBN196634 ILI196634:ILJ196634 IVE196634:IVF196634 JFA196634:JFB196634 JOW196634:JOX196634 JYS196634:JYT196634 KIO196634:KIP196634 KSK196634:KSL196634 LCG196634:LCH196634 LMC196634:LMD196634 LVY196634:LVZ196634 MFU196634:MFV196634 MPQ196634:MPR196634 MZM196634:MZN196634 NJI196634:NJJ196634 NTE196634:NTF196634 ODA196634:ODB196634 OMW196634:OMX196634 OWS196634:OWT196634 PGO196634:PGP196634 PQK196634:PQL196634 QAG196634:QAH196634 QKC196634:QKD196634 QTY196634:QTZ196634 RDU196634:RDV196634 RNQ196634:RNR196634 RXM196634:RXN196634 SHI196634:SHJ196634 SRE196634:SRF196634 TBA196634:TBB196634 TKW196634:TKX196634 TUS196634:TUT196634 UEO196634:UEP196634 UOK196634:UOL196634 UYG196634:UYH196634 VIC196634:VID196634 VRY196634:VRZ196634 WBU196634:WBV196634 WLQ196634:WLR196634 WVM196634:WVN196634 E262170:F262170 JA262170:JB262170 SW262170:SX262170 ACS262170:ACT262170 AMO262170:AMP262170 AWK262170:AWL262170 BGG262170:BGH262170 BQC262170:BQD262170 BZY262170:BZZ262170 CJU262170:CJV262170 CTQ262170:CTR262170 DDM262170:DDN262170 DNI262170:DNJ262170 DXE262170:DXF262170 EHA262170:EHB262170 EQW262170:EQX262170 FAS262170:FAT262170 FKO262170:FKP262170 FUK262170:FUL262170 GEG262170:GEH262170 GOC262170:GOD262170 GXY262170:GXZ262170 HHU262170:HHV262170 HRQ262170:HRR262170 IBM262170:IBN262170 ILI262170:ILJ262170 IVE262170:IVF262170 JFA262170:JFB262170 JOW262170:JOX262170 JYS262170:JYT262170 KIO262170:KIP262170 KSK262170:KSL262170 LCG262170:LCH262170 LMC262170:LMD262170 LVY262170:LVZ262170 MFU262170:MFV262170 MPQ262170:MPR262170 MZM262170:MZN262170 NJI262170:NJJ262170 NTE262170:NTF262170 ODA262170:ODB262170 OMW262170:OMX262170 OWS262170:OWT262170 PGO262170:PGP262170 PQK262170:PQL262170 QAG262170:QAH262170 QKC262170:QKD262170 QTY262170:QTZ262170 RDU262170:RDV262170 RNQ262170:RNR262170 RXM262170:RXN262170 SHI262170:SHJ262170 SRE262170:SRF262170 TBA262170:TBB262170 TKW262170:TKX262170 TUS262170:TUT262170 UEO262170:UEP262170 UOK262170:UOL262170 UYG262170:UYH262170 VIC262170:VID262170 VRY262170:VRZ262170 WBU262170:WBV262170 WLQ262170:WLR262170 WVM262170:WVN262170 E327706:F327706 JA327706:JB327706 SW327706:SX327706 ACS327706:ACT327706 AMO327706:AMP327706 AWK327706:AWL327706 BGG327706:BGH327706 BQC327706:BQD327706 BZY327706:BZZ327706 CJU327706:CJV327706 CTQ327706:CTR327706 DDM327706:DDN327706 DNI327706:DNJ327706 DXE327706:DXF327706 EHA327706:EHB327706 EQW327706:EQX327706 FAS327706:FAT327706 FKO327706:FKP327706 FUK327706:FUL327706 GEG327706:GEH327706 GOC327706:GOD327706 GXY327706:GXZ327706 HHU327706:HHV327706 HRQ327706:HRR327706 IBM327706:IBN327706 ILI327706:ILJ327706 IVE327706:IVF327706 JFA327706:JFB327706 JOW327706:JOX327706 JYS327706:JYT327706 KIO327706:KIP327706 KSK327706:KSL327706 LCG327706:LCH327706 LMC327706:LMD327706 LVY327706:LVZ327706 MFU327706:MFV327706 MPQ327706:MPR327706 MZM327706:MZN327706 NJI327706:NJJ327706 NTE327706:NTF327706 ODA327706:ODB327706 OMW327706:OMX327706 OWS327706:OWT327706 PGO327706:PGP327706 PQK327706:PQL327706 QAG327706:QAH327706 QKC327706:QKD327706 QTY327706:QTZ327706 RDU327706:RDV327706 RNQ327706:RNR327706 RXM327706:RXN327706 SHI327706:SHJ327706 SRE327706:SRF327706 TBA327706:TBB327706 TKW327706:TKX327706 TUS327706:TUT327706 UEO327706:UEP327706 UOK327706:UOL327706 UYG327706:UYH327706 VIC327706:VID327706 VRY327706:VRZ327706 WBU327706:WBV327706 WLQ327706:WLR327706 WVM327706:WVN327706 E393242:F393242 JA393242:JB393242 SW393242:SX393242 ACS393242:ACT393242 AMO393242:AMP393242 AWK393242:AWL393242 BGG393242:BGH393242 BQC393242:BQD393242 BZY393242:BZZ393242 CJU393242:CJV393242 CTQ393242:CTR393242 DDM393242:DDN393242 DNI393242:DNJ393242 DXE393242:DXF393242 EHA393242:EHB393242 EQW393242:EQX393242 FAS393242:FAT393242 FKO393242:FKP393242 FUK393242:FUL393242 GEG393242:GEH393242 GOC393242:GOD393242 GXY393242:GXZ393242 HHU393242:HHV393242 HRQ393242:HRR393242 IBM393242:IBN393242 ILI393242:ILJ393242 IVE393242:IVF393242 JFA393242:JFB393242 JOW393242:JOX393242 JYS393242:JYT393242 KIO393242:KIP393242 KSK393242:KSL393242 LCG393242:LCH393242 LMC393242:LMD393242 LVY393242:LVZ393242 MFU393242:MFV393242 MPQ393242:MPR393242 MZM393242:MZN393242 NJI393242:NJJ393242 NTE393242:NTF393242 ODA393242:ODB393242 OMW393242:OMX393242 OWS393242:OWT393242 PGO393242:PGP393242 PQK393242:PQL393242 QAG393242:QAH393242 QKC393242:QKD393242 QTY393242:QTZ393242 RDU393242:RDV393242 RNQ393242:RNR393242 RXM393242:RXN393242 SHI393242:SHJ393242 SRE393242:SRF393242 TBA393242:TBB393242 TKW393242:TKX393242 TUS393242:TUT393242 UEO393242:UEP393242 UOK393242:UOL393242 UYG393242:UYH393242 VIC393242:VID393242 VRY393242:VRZ393242 WBU393242:WBV393242 WLQ393242:WLR393242 WVM393242:WVN393242 E458778:F458778 JA458778:JB458778 SW458778:SX458778 ACS458778:ACT458778 AMO458778:AMP458778 AWK458778:AWL458778 BGG458778:BGH458778 BQC458778:BQD458778 BZY458778:BZZ458778 CJU458778:CJV458778 CTQ458778:CTR458778 DDM458778:DDN458778 DNI458778:DNJ458778 DXE458778:DXF458778 EHA458778:EHB458778 EQW458778:EQX458778 FAS458778:FAT458778 FKO458778:FKP458778 FUK458778:FUL458778 GEG458778:GEH458778 GOC458778:GOD458778 GXY458778:GXZ458778 HHU458778:HHV458778 HRQ458778:HRR458778 IBM458778:IBN458778 ILI458778:ILJ458778 IVE458778:IVF458778 JFA458778:JFB458778 JOW458778:JOX458778 JYS458778:JYT458778 KIO458778:KIP458778 KSK458778:KSL458778 LCG458778:LCH458778 LMC458778:LMD458778 LVY458778:LVZ458778 MFU458778:MFV458778 MPQ458778:MPR458778 MZM458778:MZN458778 NJI458778:NJJ458778 NTE458778:NTF458778 ODA458778:ODB458778 OMW458778:OMX458778 OWS458778:OWT458778 PGO458778:PGP458778 PQK458778:PQL458778 QAG458778:QAH458778 QKC458778:QKD458778 QTY458778:QTZ458778 RDU458778:RDV458778 RNQ458778:RNR458778 RXM458778:RXN458778 SHI458778:SHJ458778 SRE458778:SRF458778 TBA458778:TBB458778 TKW458778:TKX458778 TUS458778:TUT458778 UEO458778:UEP458778 UOK458778:UOL458778 UYG458778:UYH458778 VIC458778:VID458778 VRY458778:VRZ458778 WBU458778:WBV458778 WLQ458778:WLR458778 WVM458778:WVN458778 E524314:F524314 JA524314:JB524314 SW524314:SX524314 ACS524314:ACT524314 AMO524314:AMP524314 AWK524314:AWL524314 BGG524314:BGH524314 BQC524314:BQD524314 BZY524314:BZZ524314 CJU524314:CJV524314 CTQ524314:CTR524314 DDM524314:DDN524314 DNI524314:DNJ524314 DXE524314:DXF524314 EHA524314:EHB524314 EQW524314:EQX524314 FAS524314:FAT524314 FKO524314:FKP524314 FUK524314:FUL524314 GEG524314:GEH524314 GOC524314:GOD524314 GXY524314:GXZ524314 HHU524314:HHV524314 HRQ524314:HRR524314 IBM524314:IBN524314 ILI524314:ILJ524314 IVE524314:IVF524314 JFA524314:JFB524314 JOW524314:JOX524314 JYS524314:JYT524314 KIO524314:KIP524314 KSK524314:KSL524314 LCG524314:LCH524314 LMC524314:LMD524314 LVY524314:LVZ524314 MFU524314:MFV524314 MPQ524314:MPR524314 MZM524314:MZN524314 NJI524314:NJJ524314 NTE524314:NTF524314 ODA524314:ODB524314 OMW524314:OMX524314 OWS524314:OWT524314 PGO524314:PGP524314 PQK524314:PQL524314 QAG524314:QAH524314 QKC524314:QKD524314 QTY524314:QTZ524314 RDU524314:RDV524314 RNQ524314:RNR524314 RXM524314:RXN524314 SHI524314:SHJ524314 SRE524314:SRF524314 TBA524314:TBB524314 TKW524314:TKX524314 TUS524314:TUT524314 UEO524314:UEP524314 UOK524314:UOL524314 UYG524314:UYH524314 VIC524314:VID524314 VRY524314:VRZ524314 WBU524314:WBV524314 WLQ524314:WLR524314 WVM524314:WVN524314 E589850:F589850 JA589850:JB589850 SW589850:SX589850 ACS589850:ACT589850 AMO589850:AMP589850 AWK589850:AWL589850 BGG589850:BGH589850 BQC589850:BQD589850 BZY589850:BZZ589850 CJU589850:CJV589850 CTQ589850:CTR589850 DDM589850:DDN589850 DNI589850:DNJ589850 DXE589850:DXF589850 EHA589850:EHB589850 EQW589850:EQX589850 FAS589850:FAT589850 FKO589850:FKP589850 FUK589850:FUL589850 GEG589850:GEH589850 GOC589850:GOD589850 GXY589850:GXZ589850 HHU589850:HHV589850 HRQ589850:HRR589850 IBM589850:IBN589850 ILI589850:ILJ589850 IVE589850:IVF589850 JFA589850:JFB589850 JOW589850:JOX589850 JYS589850:JYT589850 KIO589850:KIP589850 KSK589850:KSL589850 LCG589850:LCH589850 LMC589850:LMD589850 LVY589850:LVZ589850 MFU589850:MFV589850 MPQ589850:MPR589850 MZM589850:MZN589850 NJI589850:NJJ589850 NTE589850:NTF589850 ODA589850:ODB589850 OMW589850:OMX589850 OWS589850:OWT589850 PGO589850:PGP589850 PQK589850:PQL589850 QAG589850:QAH589850 QKC589850:QKD589850 QTY589850:QTZ589850 RDU589850:RDV589850 RNQ589850:RNR589850 RXM589850:RXN589850 SHI589850:SHJ589850 SRE589850:SRF589850 TBA589850:TBB589850 TKW589850:TKX589850 TUS589850:TUT589850 UEO589850:UEP589850 UOK589850:UOL589850 UYG589850:UYH589850 VIC589850:VID589850 VRY589850:VRZ589850 WBU589850:WBV589850 WLQ589850:WLR589850 WVM589850:WVN589850 E655386:F655386 JA655386:JB655386 SW655386:SX655386 ACS655386:ACT655386 AMO655386:AMP655386 AWK655386:AWL655386 BGG655386:BGH655386 BQC655386:BQD655386 BZY655386:BZZ655386 CJU655386:CJV655386 CTQ655386:CTR655386 DDM655386:DDN655386 DNI655386:DNJ655386 DXE655386:DXF655386 EHA655386:EHB655386 EQW655386:EQX655386 FAS655386:FAT655386 FKO655386:FKP655386 FUK655386:FUL655386 GEG655386:GEH655386 GOC655386:GOD655386 GXY655386:GXZ655386 HHU655386:HHV655386 HRQ655386:HRR655386 IBM655386:IBN655386 ILI655386:ILJ655386 IVE655386:IVF655386 JFA655386:JFB655386 JOW655386:JOX655386 JYS655386:JYT655386 KIO655386:KIP655386 KSK655386:KSL655386 LCG655386:LCH655386 LMC655386:LMD655386 LVY655386:LVZ655386 MFU655386:MFV655386 MPQ655386:MPR655386 MZM655386:MZN655386 NJI655386:NJJ655386 NTE655386:NTF655386 ODA655386:ODB655386 OMW655386:OMX655386 OWS655386:OWT655386 PGO655386:PGP655386 PQK655386:PQL655386 QAG655386:QAH655386 QKC655386:QKD655386 QTY655386:QTZ655386 RDU655386:RDV655386 RNQ655386:RNR655386 RXM655386:RXN655386 SHI655386:SHJ655386 SRE655386:SRF655386 TBA655386:TBB655386 TKW655386:TKX655386 TUS655386:TUT655386 UEO655386:UEP655386 UOK655386:UOL655386 UYG655386:UYH655386 VIC655386:VID655386 VRY655386:VRZ655386 WBU655386:WBV655386 WLQ655386:WLR655386 WVM655386:WVN655386 E720922:F720922 JA720922:JB720922 SW720922:SX720922 ACS720922:ACT720922 AMO720922:AMP720922 AWK720922:AWL720922 BGG720922:BGH720922 BQC720922:BQD720922 BZY720922:BZZ720922 CJU720922:CJV720922 CTQ720922:CTR720922 DDM720922:DDN720922 DNI720922:DNJ720922 DXE720922:DXF720922 EHA720922:EHB720922 EQW720922:EQX720922 FAS720922:FAT720922 FKO720922:FKP720922 FUK720922:FUL720922 GEG720922:GEH720922 GOC720922:GOD720922 GXY720922:GXZ720922 HHU720922:HHV720922 HRQ720922:HRR720922 IBM720922:IBN720922 ILI720922:ILJ720922 IVE720922:IVF720922 JFA720922:JFB720922 JOW720922:JOX720922 JYS720922:JYT720922 KIO720922:KIP720922 KSK720922:KSL720922 LCG720922:LCH720922 LMC720922:LMD720922 LVY720922:LVZ720922 MFU720922:MFV720922 MPQ720922:MPR720922 MZM720922:MZN720922 NJI720922:NJJ720922 NTE720922:NTF720922 ODA720922:ODB720922 OMW720922:OMX720922 OWS720922:OWT720922 PGO720922:PGP720922 PQK720922:PQL720922 QAG720922:QAH720922 QKC720922:QKD720922 QTY720922:QTZ720922 RDU720922:RDV720922 RNQ720922:RNR720922 RXM720922:RXN720922 SHI720922:SHJ720922 SRE720922:SRF720922 TBA720922:TBB720922 TKW720922:TKX720922 TUS720922:TUT720922 UEO720922:UEP720922 UOK720922:UOL720922 UYG720922:UYH720922 VIC720922:VID720922 VRY720922:VRZ720922 WBU720922:WBV720922 WLQ720922:WLR720922 WVM720922:WVN720922 E786458:F786458 JA786458:JB786458 SW786458:SX786458 ACS786458:ACT786458 AMO786458:AMP786458 AWK786458:AWL786458 BGG786458:BGH786458 BQC786458:BQD786458 BZY786458:BZZ786458 CJU786458:CJV786458 CTQ786458:CTR786458 DDM786458:DDN786458 DNI786458:DNJ786458 DXE786458:DXF786458 EHA786458:EHB786458 EQW786458:EQX786458 FAS786458:FAT786458 FKO786458:FKP786458 FUK786458:FUL786458 GEG786458:GEH786458 GOC786458:GOD786458 GXY786458:GXZ786458 HHU786458:HHV786458 HRQ786458:HRR786458 IBM786458:IBN786458 ILI786458:ILJ786458 IVE786458:IVF786458 JFA786458:JFB786458 JOW786458:JOX786458 JYS786458:JYT786458 KIO786458:KIP786458 KSK786458:KSL786458 LCG786458:LCH786458 LMC786458:LMD786458 LVY786458:LVZ786458 MFU786458:MFV786458 MPQ786458:MPR786458 MZM786458:MZN786458 NJI786458:NJJ786458 NTE786458:NTF786458 ODA786458:ODB786458 OMW786458:OMX786458 OWS786458:OWT786458 PGO786458:PGP786458 PQK786458:PQL786458 QAG786458:QAH786458 QKC786458:QKD786458 QTY786458:QTZ786458 RDU786458:RDV786458 RNQ786458:RNR786458 RXM786458:RXN786458 SHI786458:SHJ786458 SRE786458:SRF786458 TBA786458:TBB786458 TKW786458:TKX786458 TUS786458:TUT786458 UEO786458:UEP786458 UOK786458:UOL786458 UYG786458:UYH786458 VIC786458:VID786458 VRY786458:VRZ786458 WBU786458:WBV786458 WLQ786458:WLR786458 WVM786458:WVN786458 E851994:F851994 JA851994:JB851994 SW851994:SX851994 ACS851994:ACT851994 AMO851994:AMP851994 AWK851994:AWL851994 BGG851994:BGH851994 BQC851994:BQD851994 BZY851994:BZZ851994 CJU851994:CJV851994 CTQ851994:CTR851994 DDM851994:DDN851994 DNI851994:DNJ851994 DXE851994:DXF851994 EHA851994:EHB851994 EQW851994:EQX851994 FAS851994:FAT851994 FKO851994:FKP851994 FUK851994:FUL851994 GEG851994:GEH851994 GOC851994:GOD851994 GXY851994:GXZ851994 HHU851994:HHV851994 HRQ851994:HRR851994 IBM851994:IBN851994 ILI851994:ILJ851994 IVE851994:IVF851994 JFA851994:JFB851994 JOW851994:JOX851994 JYS851994:JYT851994 KIO851994:KIP851994 KSK851994:KSL851994 LCG851994:LCH851994 LMC851994:LMD851994 LVY851994:LVZ851994 MFU851994:MFV851994 MPQ851994:MPR851994 MZM851994:MZN851994 NJI851994:NJJ851994 NTE851994:NTF851994 ODA851994:ODB851994 OMW851994:OMX851994 OWS851994:OWT851994 PGO851994:PGP851994 PQK851994:PQL851994 QAG851994:QAH851994 QKC851994:QKD851994 QTY851994:QTZ851994 RDU851994:RDV851994 RNQ851994:RNR851994 RXM851994:RXN851994 SHI851994:SHJ851994 SRE851994:SRF851994 TBA851994:TBB851994 TKW851994:TKX851994 TUS851994:TUT851994 UEO851994:UEP851994 UOK851994:UOL851994 UYG851994:UYH851994 VIC851994:VID851994 VRY851994:VRZ851994 WBU851994:WBV851994 WLQ851994:WLR851994 WVM851994:WVN851994 E917530:F917530 JA917530:JB917530 SW917530:SX917530 ACS917530:ACT917530 AMO917530:AMP917530 AWK917530:AWL917530 BGG917530:BGH917530 BQC917530:BQD917530 BZY917530:BZZ917530 CJU917530:CJV917530 CTQ917530:CTR917530 DDM917530:DDN917530 DNI917530:DNJ917530 DXE917530:DXF917530 EHA917530:EHB917530 EQW917530:EQX917530 FAS917530:FAT917530 FKO917530:FKP917530 FUK917530:FUL917530 GEG917530:GEH917530 GOC917530:GOD917530 GXY917530:GXZ917530 HHU917530:HHV917530 HRQ917530:HRR917530 IBM917530:IBN917530 ILI917530:ILJ917530 IVE917530:IVF917530 JFA917530:JFB917530 JOW917530:JOX917530 JYS917530:JYT917530 KIO917530:KIP917530 KSK917530:KSL917530 LCG917530:LCH917530 LMC917530:LMD917530 LVY917530:LVZ917530 MFU917530:MFV917530 MPQ917530:MPR917530 MZM917530:MZN917530 NJI917530:NJJ917530 NTE917530:NTF917530 ODA917530:ODB917530 OMW917530:OMX917530 OWS917530:OWT917530 PGO917530:PGP917530 PQK917530:PQL917530 QAG917530:QAH917530 QKC917530:QKD917530 QTY917530:QTZ917530 RDU917530:RDV917530 RNQ917530:RNR917530 RXM917530:RXN917530 SHI917530:SHJ917530 SRE917530:SRF917530 TBA917530:TBB917530 TKW917530:TKX917530 TUS917530:TUT917530 UEO917530:UEP917530 UOK917530:UOL917530 UYG917530:UYH917530 VIC917530:VID917530 VRY917530:VRZ917530 WBU917530:WBV917530 WLQ917530:WLR917530 WVM917530:WVN917530 E983066:F983066 JA983066:JB983066 SW983066:SX983066 ACS983066:ACT983066 AMO983066:AMP983066 AWK983066:AWL983066 BGG983066:BGH983066 BQC983066:BQD983066 BZY983066:BZZ983066 CJU983066:CJV983066 CTQ983066:CTR983066 DDM983066:DDN983066 DNI983066:DNJ983066 DXE983066:DXF983066 EHA983066:EHB983066 EQW983066:EQX983066 FAS983066:FAT983066 FKO983066:FKP983066 FUK983066:FUL983066 GEG983066:GEH983066 GOC983066:GOD983066 GXY983066:GXZ983066 HHU983066:HHV983066 HRQ983066:HRR983066 IBM983066:IBN983066 ILI983066:ILJ983066 IVE983066:IVF983066 JFA983066:JFB983066 JOW983066:JOX983066 JYS983066:JYT983066 KIO983066:KIP983066 KSK983066:KSL983066 LCG983066:LCH983066 LMC983066:LMD983066 LVY983066:LVZ983066 MFU983066:MFV983066 MPQ983066:MPR983066 MZM983066:MZN983066 NJI983066:NJJ983066 NTE983066:NTF983066 ODA983066:ODB983066 OMW983066:OMX983066 OWS983066:OWT983066 PGO983066:PGP983066 PQK983066:PQL983066 QAG983066:QAH983066 QKC983066:QKD983066 QTY983066:QTZ983066 RDU983066:RDV983066 RNQ983066:RNR983066 RXM983066:RXN983066 SHI983066:SHJ983066 SRE983066:SRF983066 TBA983066:TBB983066 TKW983066:TKX983066 TUS983066:TUT983066 UEO983066:UEP983066 UOK983066:UOL983066 UYG983066:UYH983066 VIC983066:VID983066 VRY983066:VRZ983066 WBU983066:WBV983066 WLQ983066:WLR983066 WVM983066:WVN983066">
      <formula1>$M$4:$M$6</formula1>
    </dataValidation>
  </dataValidations>
  <pageMargins left="0.7" right="0.7" top="0.75" bottom="0.75" header="0.3" footer="0.3"/>
  <headerFooter scaleWithDoc="1" alignWithMargins="0" differentFirst="0" differentOddEven="0"/>
  <drawing r:id="rId1"/>
  <extLst/>
</worksheet>
</file>

<file path=xl/worksheets/sheet1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5"/>
  <dimension ref="A1:N55"/>
  <sheetViews>
    <sheetView topLeftCell="A24" view="normal" workbookViewId="0">
      <selection pane="topLeft" activeCell="A1" sqref="A1"/>
    </sheetView>
  </sheetViews>
  <sheetFormatPr defaultRowHeight="14.5"/>
  <cols>
    <col min="4" max="4" width="28.41796875" customWidth="1"/>
    <col min="5" max="5" width="20.5703125" customWidth="1"/>
    <col min="7" max="7" width="1.7109375" customWidth="1"/>
    <col min="8" max="8" width="10.5703125" customWidth="1"/>
    <col min="9" max="9" width="5.5703125" customWidth="1"/>
    <col min="10" max="10" width="5.27734375" customWidth="1"/>
    <col min="11" max="13" width="11.41796875" hidden="1" customWidth="1"/>
    <col min="260" max="260" width="28.41796875" customWidth="1"/>
    <col min="261" max="261" width="20.5703125" customWidth="1"/>
    <col min="263" max="263" width="1.7109375" customWidth="1"/>
    <col min="264" max="264" width="10.5703125" customWidth="1"/>
    <col min="265" max="265" width="5.5703125" customWidth="1"/>
    <col min="266" max="266" width="5.27734375" customWidth="1"/>
    <col min="267" max="269" width="0" hidden="1" customWidth="1"/>
    <col min="516" max="516" width="28.41796875" customWidth="1"/>
    <col min="517" max="517" width="20.5703125" customWidth="1"/>
    <col min="519" max="519" width="1.7109375" customWidth="1"/>
    <col min="520" max="520" width="10.5703125" customWidth="1"/>
    <col min="521" max="521" width="5.5703125" customWidth="1"/>
    <col min="522" max="522" width="5.27734375" customWidth="1"/>
    <col min="523" max="525" width="0" hidden="1" customWidth="1"/>
    <col min="772" max="772" width="28.41796875" customWidth="1"/>
    <col min="773" max="773" width="20.5703125" customWidth="1"/>
    <col min="775" max="775" width="1.7109375" customWidth="1"/>
    <col min="776" max="776" width="10.5703125" customWidth="1"/>
    <col min="777" max="777" width="5.5703125" customWidth="1"/>
    <col min="778" max="778" width="5.27734375" customWidth="1"/>
    <col min="779" max="781" width="0" hidden="1" customWidth="1"/>
    <col min="1028" max="1028" width="28.41796875" customWidth="1"/>
    <col min="1029" max="1029" width="20.5703125" customWidth="1"/>
    <col min="1031" max="1031" width="1.7109375" customWidth="1"/>
    <col min="1032" max="1032" width="10.5703125" customWidth="1"/>
    <col min="1033" max="1033" width="5.5703125" customWidth="1"/>
    <col min="1034" max="1034" width="5.27734375" customWidth="1"/>
    <col min="1035" max="1037" width="0" hidden="1" customWidth="1"/>
    <col min="1284" max="1284" width="28.41796875" customWidth="1"/>
    <col min="1285" max="1285" width="20.5703125" customWidth="1"/>
    <col min="1287" max="1287" width="1.7109375" customWidth="1"/>
    <col min="1288" max="1288" width="10.5703125" customWidth="1"/>
    <col min="1289" max="1289" width="5.5703125" customWidth="1"/>
    <col min="1290" max="1290" width="5.27734375" customWidth="1"/>
    <col min="1291" max="1293" width="0" hidden="1" customWidth="1"/>
    <col min="1540" max="1540" width="28.41796875" customWidth="1"/>
    <col min="1541" max="1541" width="20.5703125" customWidth="1"/>
    <col min="1543" max="1543" width="1.7109375" customWidth="1"/>
    <col min="1544" max="1544" width="10.5703125" customWidth="1"/>
    <col min="1545" max="1545" width="5.5703125" customWidth="1"/>
    <col min="1546" max="1546" width="5.27734375" customWidth="1"/>
    <col min="1547" max="1549" width="0" hidden="1" customWidth="1"/>
    <col min="1796" max="1796" width="28.41796875" customWidth="1"/>
    <col min="1797" max="1797" width="20.5703125" customWidth="1"/>
    <col min="1799" max="1799" width="1.7109375" customWidth="1"/>
    <col min="1800" max="1800" width="10.5703125" customWidth="1"/>
    <col min="1801" max="1801" width="5.5703125" customWidth="1"/>
    <col min="1802" max="1802" width="5.27734375" customWidth="1"/>
    <col min="1803" max="1805" width="0" hidden="1" customWidth="1"/>
    <col min="2052" max="2052" width="28.41796875" customWidth="1"/>
    <col min="2053" max="2053" width="20.5703125" customWidth="1"/>
    <col min="2055" max="2055" width="1.7109375" customWidth="1"/>
    <col min="2056" max="2056" width="10.5703125" customWidth="1"/>
    <col min="2057" max="2057" width="5.5703125" customWidth="1"/>
    <col min="2058" max="2058" width="5.27734375" customWidth="1"/>
    <col min="2059" max="2061" width="0" hidden="1" customWidth="1"/>
    <col min="2308" max="2308" width="28.41796875" customWidth="1"/>
    <col min="2309" max="2309" width="20.5703125" customWidth="1"/>
    <col min="2311" max="2311" width="1.7109375" customWidth="1"/>
    <col min="2312" max="2312" width="10.5703125" customWidth="1"/>
    <col min="2313" max="2313" width="5.5703125" customWidth="1"/>
    <col min="2314" max="2314" width="5.27734375" customWidth="1"/>
    <col min="2315" max="2317" width="0" hidden="1" customWidth="1"/>
    <col min="2564" max="2564" width="28.41796875" customWidth="1"/>
    <col min="2565" max="2565" width="20.5703125" customWidth="1"/>
    <col min="2567" max="2567" width="1.7109375" customWidth="1"/>
    <col min="2568" max="2568" width="10.5703125" customWidth="1"/>
    <col min="2569" max="2569" width="5.5703125" customWidth="1"/>
    <col min="2570" max="2570" width="5.27734375" customWidth="1"/>
    <col min="2571" max="2573" width="0" hidden="1" customWidth="1"/>
    <col min="2820" max="2820" width="28.41796875" customWidth="1"/>
    <col min="2821" max="2821" width="20.5703125" customWidth="1"/>
    <col min="2823" max="2823" width="1.7109375" customWidth="1"/>
    <col min="2824" max="2824" width="10.5703125" customWidth="1"/>
    <col min="2825" max="2825" width="5.5703125" customWidth="1"/>
    <col min="2826" max="2826" width="5.27734375" customWidth="1"/>
    <col min="2827" max="2829" width="0" hidden="1" customWidth="1"/>
    <col min="3076" max="3076" width="28.41796875" customWidth="1"/>
    <col min="3077" max="3077" width="20.5703125" customWidth="1"/>
    <col min="3079" max="3079" width="1.7109375" customWidth="1"/>
    <col min="3080" max="3080" width="10.5703125" customWidth="1"/>
    <col min="3081" max="3081" width="5.5703125" customWidth="1"/>
    <col min="3082" max="3082" width="5.27734375" customWidth="1"/>
    <col min="3083" max="3085" width="0" hidden="1" customWidth="1"/>
    <col min="3332" max="3332" width="28.41796875" customWidth="1"/>
    <col min="3333" max="3333" width="20.5703125" customWidth="1"/>
    <col min="3335" max="3335" width="1.7109375" customWidth="1"/>
    <col min="3336" max="3336" width="10.5703125" customWidth="1"/>
    <col min="3337" max="3337" width="5.5703125" customWidth="1"/>
    <col min="3338" max="3338" width="5.27734375" customWidth="1"/>
    <col min="3339" max="3341" width="0" hidden="1" customWidth="1"/>
    <col min="3588" max="3588" width="28.41796875" customWidth="1"/>
    <col min="3589" max="3589" width="20.5703125" customWidth="1"/>
    <col min="3591" max="3591" width="1.7109375" customWidth="1"/>
    <col min="3592" max="3592" width="10.5703125" customWidth="1"/>
    <col min="3593" max="3593" width="5.5703125" customWidth="1"/>
    <col min="3594" max="3594" width="5.27734375" customWidth="1"/>
    <col min="3595" max="3597" width="0" hidden="1" customWidth="1"/>
    <col min="3844" max="3844" width="28.41796875" customWidth="1"/>
    <col min="3845" max="3845" width="20.5703125" customWidth="1"/>
    <col min="3847" max="3847" width="1.7109375" customWidth="1"/>
    <col min="3848" max="3848" width="10.5703125" customWidth="1"/>
    <col min="3849" max="3849" width="5.5703125" customWidth="1"/>
    <col min="3850" max="3850" width="5.27734375" customWidth="1"/>
    <col min="3851" max="3853" width="0" hidden="1" customWidth="1"/>
    <col min="4100" max="4100" width="28.41796875" customWidth="1"/>
    <col min="4101" max="4101" width="20.5703125" customWidth="1"/>
    <col min="4103" max="4103" width="1.7109375" customWidth="1"/>
    <col min="4104" max="4104" width="10.5703125" customWidth="1"/>
    <col min="4105" max="4105" width="5.5703125" customWidth="1"/>
    <col min="4106" max="4106" width="5.27734375" customWidth="1"/>
    <col min="4107" max="4109" width="0" hidden="1" customWidth="1"/>
    <col min="4356" max="4356" width="28.41796875" customWidth="1"/>
    <col min="4357" max="4357" width="20.5703125" customWidth="1"/>
    <col min="4359" max="4359" width="1.7109375" customWidth="1"/>
    <col min="4360" max="4360" width="10.5703125" customWidth="1"/>
    <col min="4361" max="4361" width="5.5703125" customWidth="1"/>
    <col min="4362" max="4362" width="5.27734375" customWidth="1"/>
    <col min="4363" max="4365" width="0" hidden="1" customWidth="1"/>
    <col min="4612" max="4612" width="28.41796875" customWidth="1"/>
    <col min="4613" max="4613" width="20.5703125" customWidth="1"/>
    <col min="4615" max="4615" width="1.7109375" customWidth="1"/>
    <col min="4616" max="4616" width="10.5703125" customWidth="1"/>
    <col min="4617" max="4617" width="5.5703125" customWidth="1"/>
    <col min="4618" max="4618" width="5.27734375" customWidth="1"/>
    <col min="4619" max="4621" width="0" hidden="1" customWidth="1"/>
    <col min="4868" max="4868" width="28.41796875" customWidth="1"/>
    <col min="4869" max="4869" width="20.5703125" customWidth="1"/>
    <col min="4871" max="4871" width="1.7109375" customWidth="1"/>
    <col min="4872" max="4872" width="10.5703125" customWidth="1"/>
    <col min="4873" max="4873" width="5.5703125" customWidth="1"/>
    <col min="4874" max="4874" width="5.27734375" customWidth="1"/>
    <col min="4875" max="4877" width="0" hidden="1" customWidth="1"/>
    <col min="5124" max="5124" width="28.41796875" customWidth="1"/>
    <col min="5125" max="5125" width="20.5703125" customWidth="1"/>
    <col min="5127" max="5127" width="1.7109375" customWidth="1"/>
    <col min="5128" max="5128" width="10.5703125" customWidth="1"/>
    <col min="5129" max="5129" width="5.5703125" customWidth="1"/>
    <col min="5130" max="5130" width="5.27734375" customWidth="1"/>
    <col min="5131" max="5133" width="0" hidden="1" customWidth="1"/>
    <col min="5380" max="5380" width="28.41796875" customWidth="1"/>
    <col min="5381" max="5381" width="20.5703125" customWidth="1"/>
    <col min="5383" max="5383" width="1.7109375" customWidth="1"/>
    <col min="5384" max="5384" width="10.5703125" customWidth="1"/>
    <col min="5385" max="5385" width="5.5703125" customWidth="1"/>
    <col min="5386" max="5386" width="5.27734375" customWidth="1"/>
    <col min="5387" max="5389" width="0" hidden="1" customWidth="1"/>
    <col min="5636" max="5636" width="28.41796875" customWidth="1"/>
    <col min="5637" max="5637" width="20.5703125" customWidth="1"/>
    <col min="5639" max="5639" width="1.7109375" customWidth="1"/>
    <col min="5640" max="5640" width="10.5703125" customWidth="1"/>
    <col min="5641" max="5641" width="5.5703125" customWidth="1"/>
    <col min="5642" max="5642" width="5.27734375" customWidth="1"/>
    <col min="5643" max="5645" width="0" hidden="1" customWidth="1"/>
    <col min="5892" max="5892" width="28.41796875" customWidth="1"/>
    <col min="5893" max="5893" width="20.5703125" customWidth="1"/>
    <col min="5895" max="5895" width="1.7109375" customWidth="1"/>
    <col min="5896" max="5896" width="10.5703125" customWidth="1"/>
    <col min="5897" max="5897" width="5.5703125" customWidth="1"/>
    <col min="5898" max="5898" width="5.27734375" customWidth="1"/>
    <col min="5899" max="5901" width="0" hidden="1" customWidth="1"/>
    <col min="6148" max="6148" width="28.41796875" customWidth="1"/>
    <col min="6149" max="6149" width="20.5703125" customWidth="1"/>
    <col min="6151" max="6151" width="1.7109375" customWidth="1"/>
    <col min="6152" max="6152" width="10.5703125" customWidth="1"/>
    <col min="6153" max="6153" width="5.5703125" customWidth="1"/>
    <col min="6154" max="6154" width="5.27734375" customWidth="1"/>
    <col min="6155" max="6157" width="0" hidden="1" customWidth="1"/>
    <col min="6404" max="6404" width="28.41796875" customWidth="1"/>
    <col min="6405" max="6405" width="20.5703125" customWidth="1"/>
    <col min="6407" max="6407" width="1.7109375" customWidth="1"/>
    <col min="6408" max="6408" width="10.5703125" customWidth="1"/>
    <col min="6409" max="6409" width="5.5703125" customWidth="1"/>
    <col min="6410" max="6410" width="5.27734375" customWidth="1"/>
    <col min="6411" max="6413" width="0" hidden="1" customWidth="1"/>
    <col min="6660" max="6660" width="28.41796875" customWidth="1"/>
    <col min="6661" max="6661" width="20.5703125" customWidth="1"/>
    <col min="6663" max="6663" width="1.7109375" customWidth="1"/>
    <col min="6664" max="6664" width="10.5703125" customWidth="1"/>
    <col min="6665" max="6665" width="5.5703125" customWidth="1"/>
    <col min="6666" max="6666" width="5.27734375" customWidth="1"/>
    <col min="6667" max="6669" width="0" hidden="1" customWidth="1"/>
    <col min="6916" max="6916" width="28.41796875" customWidth="1"/>
    <col min="6917" max="6917" width="20.5703125" customWidth="1"/>
    <col min="6919" max="6919" width="1.7109375" customWidth="1"/>
    <col min="6920" max="6920" width="10.5703125" customWidth="1"/>
    <col min="6921" max="6921" width="5.5703125" customWidth="1"/>
    <col min="6922" max="6922" width="5.27734375" customWidth="1"/>
    <col min="6923" max="6925" width="0" hidden="1" customWidth="1"/>
    <col min="7172" max="7172" width="28.41796875" customWidth="1"/>
    <col min="7173" max="7173" width="20.5703125" customWidth="1"/>
    <col min="7175" max="7175" width="1.7109375" customWidth="1"/>
    <col min="7176" max="7176" width="10.5703125" customWidth="1"/>
    <col min="7177" max="7177" width="5.5703125" customWidth="1"/>
    <col min="7178" max="7178" width="5.27734375" customWidth="1"/>
    <col min="7179" max="7181" width="0" hidden="1" customWidth="1"/>
    <col min="7428" max="7428" width="28.41796875" customWidth="1"/>
    <col min="7429" max="7429" width="20.5703125" customWidth="1"/>
    <col min="7431" max="7431" width="1.7109375" customWidth="1"/>
    <col min="7432" max="7432" width="10.5703125" customWidth="1"/>
    <col min="7433" max="7433" width="5.5703125" customWidth="1"/>
    <col min="7434" max="7434" width="5.27734375" customWidth="1"/>
    <col min="7435" max="7437" width="0" hidden="1" customWidth="1"/>
    <col min="7684" max="7684" width="28.41796875" customWidth="1"/>
    <col min="7685" max="7685" width="20.5703125" customWidth="1"/>
    <col min="7687" max="7687" width="1.7109375" customWidth="1"/>
    <col min="7688" max="7688" width="10.5703125" customWidth="1"/>
    <col min="7689" max="7689" width="5.5703125" customWidth="1"/>
    <col min="7690" max="7690" width="5.27734375" customWidth="1"/>
    <col min="7691" max="7693" width="0" hidden="1" customWidth="1"/>
    <col min="7940" max="7940" width="28.41796875" customWidth="1"/>
    <col min="7941" max="7941" width="20.5703125" customWidth="1"/>
    <col min="7943" max="7943" width="1.7109375" customWidth="1"/>
    <col min="7944" max="7944" width="10.5703125" customWidth="1"/>
    <col min="7945" max="7945" width="5.5703125" customWidth="1"/>
    <col min="7946" max="7946" width="5.27734375" customWidth="1"/>
    <col min="7947" max="7949" width="0" hidden="1" customWidth="1"/>
    <col min="8196" max="8196" width="28.41796875" customWidth="1"/>
    <col min="8197" max="8197" width="20.5703125" customWidth="1"/>
    <col min="8199" max="8199" width="1.7109375" customWidth="1"/>
    <col min="8200" max="8200" width="10.5703125" customWidth="1"/>
    <col min="8201" max="8201" width="5.5703125" customWidth="1"/>
    <col min="8202" max="8202" width="5.27734375" customWidth="1"/>
    <col min="8203" max="8205" width="0" hidden="1" customWidth="1"/>
    <col min="8452" max="8452" width="28.41796875" customWidth="1"/>
    <col min="8453" max="8453" width="20.5703125" customWidth="1"/>
    <col min="8455" max="8455" width="1.7109375" customWidth="1"/>
    <col min="8456" max="8456" width="10.5703125" customWidth="1"/>
    <col min="8457" max="8457" width="5.5703125" customWidth="1"/>
    <col min="8458" max="8458" width="5.27734375" customWidth="1"/>
    <col min="8459" max="8461" width="0" hidden="1" customWidth="1"/>
    <col min="8708" max="8708" width="28.41796875" customWidth="1"/>
    <col min="8709" max="8709" width="20.5703125" customWidth="1"/>
    <col min="8711" max="8711" width="1.7109375" customWidth="1"/>
    <col min="8712" max="8712" width="10.5703125" customWidth="1"/>
    <col min="8713" max="8713" width="5.5703125" customWidth="1"/>
    <col min="8714" max="8714" width="5.27734375" customWidth="1"/>
    <col min="8715" max="8717" width="0" hidden="1" customWidth="1"/>
    <col min="8964" max="8964" width="28.41796875" customWidth="1"/>
    <col min="8965" max="8965" width="20.5703125" customWidth="1"/>
    <col min="8967" max="8967" width="1.7109375" customWidth="1"/>
    <col min="8968" max="8968" width="10.5703125" customWidth="1"/>
    <col min="8969" max="8969" width="5.5703125" customWidth="1"/>
    <col min="8970" max="8970" width="5.27734375" customWidth="1"/>
    <col min="8971" max="8973" width="0" hidden="1" customWidth="1"/>
    <col min="9220" max="9220" width="28.41796875" customWidth="1"/>
    <col min="9221" max="9221" width="20.5703125" customWidth="1"/>
    <col min="9223" max="9223" width="1.7109375" customWidth="1"/>
    <col min="9224" max="9224" width="10.5703125" customWidth="1"/>
    <col min="9225" max="9225" width="5.5703125" customWidth="1"/>
    <col min="9226" max="9226" width="5.27734375" customWidth="1"/>
    <col min="9227" max="9229" width="0" hidden="1" customWidth="1"/>
    <col min="9476" max="9476" width="28.41796875" customWidth="1"/>
    <col min="9477" max="9477" width="20.5703125" customWidth="1"/>
    <col min="9479" max="9479" width="1.7109375" customWidth="1"/>
    <col min="9480" max="9480" width="10.5703125" customWidth="1"/>
    <col min="9481" max="9481" width="5.5703125" customWidth="1"/>
    <col min="9482" max="9482" width="5.27734375" customWidth="1"/>
    <col min="9483" max="9485" width="0" hidden="1" customWidth="1"/>
    <col min="9732" max="9732" width="28.41796875" customWidth="1"/>
    <col min="9733" max="9733" width="20.5703125" customWidth="1"/>
    <col min="9735" max="9735" width="1.7109375" customWidth="1"/>
    <col min="9736" max="9736" width="10.5703125" customWidth="1"/>
    <col min="9737" max="9737" width="5.5703125" customWidth="1"/>
    <col min="9738" max="9738" width="5.27734375" customWidth="1"/>
    <col min="9739" max="9741" width="0" hidden="1" customWidth="1"/>
    <col min="9988" max="9988" width="28.41796875" customWidth="1"/>
    <col min="9989" max="9989" width="20.5703125" customWidth="1"/>
    <col min="9991" max="9991" width="1.7109375" customWidth="1"/>
    <col min="9992" max="9992" width="10.5703125" customWidth="1"/>
    <col min="9993" max="9993" width="5.5703125" customWidth="1"/>
    <col min="9994" max="9994" width="5.27734375" customWidth="1"/>
    <col min="9995" max="9997" width="0" hidden="1" customWidth="1"/>
    <col min="10244" max="10244" width="28.41796875" customWidth="1"/>
    <col min="10245" max="10245" width="20.5703125" customWidth="1"/>
    <col min="10247" max="10247" width="1.7109375" customWidth="1"/>
    <col min="10248" max="10248" width="10.5703125" customWidth="1"/>
    <col min="10249" max="10249" width="5.5703125" customWidth="1"/>
    <col min="10250" max="10250" width="5.27734375" customWidth="1"/>
    <col min="10251" max="10253" width="0" hidden="1" customWidth="1"/>
    <col min="10500" max="10500" width="28.41796875" customWidth="1"/>
    <col min="10501" max="10501" width="20.5703125" customWidth="1"/>
    <col min="10503" max="10503" width="1.7109375" customWidth="1"/>
    <col min="10504" max="10504" width="10.5703125" customWidth="1"/>
    <col min="10505" max="10505" width="5.5703125" customWidth="1"/>
    <col min="10506" max="10506" width="5.27734375" customWidth="1"/>
    <col min="10507" max="10509" width="0" hidden="1" customWidth="1"/>
    <col min="10756" max="10756" width="28.41796875" customWidth="1"/>
    <col min="10757" max="10757" width="20.5703125" customWidth="1"/>
    <col min="10759" max="10759" width="1.7109375" customWidth="1"/>
    <col min="10760" max="10760" width="10.5703125" customWidth="1"/>
    <col min="10761" max="10761" width="5.5703125" customWidth="1"/>
    <col min="10762" max="10762" width="5.27734375" customWidth="1"/>
    <col min="10763" max="10765" width="0" hidden="1" customWidth="1"/>
    <col min="11012" max="11012" width="28.41796875" customWidth="1"/>
    <col min="11013" max="11013" width="20.5703125" customWidth="1"/>
    <col min="11015" max="11015" width="1.7109375" customWidth="1"/>
    <col min="11016" max="11016" width="10.5703125" customWidth="1"/>
    <col min="11017" max="11017" width="5.5703125" customWidth="1"/>
    <col min="11018" max="11018" width="5.27734375" customWidth="1"/>
    <col min="11019" max="11021" width="0" hidden="1" customWidth="1"/>
    <col min="11268" max="11268" width="28.41796875" customWidth="1"/>
    <col min="11269" max="11269" width="20.5703125" customWidth="1"/>
    <col min="11271" max="11271" width="1.7109375" customWidth="1"/>
    <col min="11272" max="11272" width="10.5703125" customWidth="1"/>
    <col min="11273" max="11273" width="5.5703125" customWidth="1"/>
    <col min="11274" max="11274" width="5.27734375" customWidth="1"/>
    <col min="11275" max="11277" width="0" hidden="1" customWidth="1"/>
    <col min="11524" max="11524" width="28.41796875" customWidth="1"/>
    <col min="11525" max="11525" width="20.5703125" customWidth="1"/>
    <col min="11527" max="11527" width="1.7109375" customWidth="1"/>
    <col min="11528" max="11528" width="10.5703125" customWidth="1"/>
    <col min="11529" max="11529" width="5.5703125" customWidth="1"/>
    <col min="11530" max="11530" width="5.27734375" customWidth="1"/>
    <col min="11531" max="11533" width="0" hidden="1" customWidth="1"/>
    <col min="11780" max="11780" width="28.41796875" customWidth="1"/>
    <col min="11781" max="11781" width="20.5703125" customWidth="1"/>
    <col min="11783" max="11783" width="1.7109375" customWidth="1"/>
    <col min="11784" max="11784" width="10.5703125" customWidth="1"/>
    <col min="11785" max="11785" width="5.5703125" customWidth="1"/>
    <col min="11786" max="11786" width="5.27734375" customWidth="1"/>
    <col min="11787" max="11789" width="0" hidden="1" customWidth="1"/>
    <col min="12036" max="12036" width="28.41796875" customWidth="1"/>
    <col min="12037" max="12037" width="20.5703125" customWidth="1"/>
    <col min="12039" max="12039" width="1.7109375" customWidth="1"/>
    <col min="12040" max="12040" width="10.5703125" customWidth="1"/>
    <col min="12041" max="12041" width="5.5703125" customWidth="1"/>
    <col min="12042" max="12042" width="5.27734375" customWidth="1"/>
    <col min="12043" max="12045" width="0" hidden="1" customWidth="1"/>
    <col min="12292" max="12292" width="28.41796875" customWidth="1"/>
    <col min="12293" max="12293" width="20.5703125" customWidth="1"/>
    <col min="12295" max="12295" width="1.7109375" customWidth="1"/>
    <col min="12296" max="12296" width="10.5703125" customWidth="1"/>
    <col min="12297" max="12297" width="5.5703125" customWidth="1"/>
    <col min="12298" max="12298" width="5.27734375" customWidth="1"/>
    <col min="12299" max="12301" width="0" hidden="1" customWidth="1"/>
    <col min="12548" max="12548" width="28.41796875" customWidth="1"/>
    <col min="12549" max="12549" width="20.5703125" customWidth="1"/>
    <col min="12551" max="12551" width="1.7109375" customWidth="1"/>
    <col min="12552" max="12552" width="10.5703125" customWidth="1"/>
    <col min="12553" max="12553" width="5.5703125" customWidth="1"/>
    <col min="12554" max="12554" width="5.27734375" customWidth="1"/>
    <col min="12555" max="12557" width="0" hidden="1" customWidth="1"/>
    <col min="12804" max="12804" width="28.41796875" customWidth="1"/>
    <col min="12805" max="12805" width="20.5703125" customWidth="1"/>
    <col min="12807" max="12807" width="1.7109375" customWidth="1"/>
    <col min="12808" max="12808" width="10.5703125" customWidth="1"/>
    <col min="12809" max="12809" width="5.5703125" customWidth="1"/>
    <col min="12810" max="12810" width="5.27734375" customWidth="1"/>
    <col min="12811" max="12813" width="0" hidden="1" customWidth="1"/>
    <col min="13060" max="13060" width="28.41796875" customWidth="1"/>
    <col min="13061" max="13061" width="20.5703125" customWidth="1"/>
    <col min="13063" max="13063" width="1.7109375" customWidth="1"/>
    <col min="13064" max="13064" width="10.5703125" customWidth="1"/>
    <col min="13065" max="13065" width="5.5703125" customWidth="1"/>
    <col min="13066" max="13066" width="5.27734375" customWidth="1"/>
    <col min="13067" max="13069" width="0" hidden="1" customWidth="1"/>
    <col min="13316" max="13316" width="28.41796875" customWidth="1"/>
    <col min="13317" max="13317" width="20.5703125" customWidth="1"/>
    <col min="13319" max="13319" width="1.7109375" customWidth="1"/>
    <col min="13320" max="13320" width="10.5703125" customWidth="1"/>
    <col min="13321" max="13321" width="5.5703125" customWidth="1"/>
    <col min="13322" max="13322" width="5.27734375" customWidth="1"/>
    <col min="13323" max="13325" width="0" hidden="1" customWidth="1"/>
    <col min="13572" max="13572" width="28.41796875" customWidth="1"/>
    <col min="13573" max="13573" width="20.5703125" customWidth="1"/>
    <col min="13575" max="13575" width="1.7109375" customWidth="1"/>
    <col min="13576" max="13576" width="10.5703125" customWidth="1"/>
    <col min="13577" max="13577" width="5.5703125" customWidth="1"/>
    <col min="13578" max="13578" width="5.27734375" customWidth="1"/>
    <col min="13579" max="13581" width="0" hidden="1" customWidth="1"/>
    <col min="13828" max="13828" width="28.41796875" customWidth="1"/>
    <col min="13829" max="13829" width="20.5703125" customWidth="1"/>
    <col min="13831" max="13831" width="1.7109375" customWidth="1"/>
    <col min="13832" max="13832" width="10.5703125" customWidth="1"/>
    <col min="13833" max="13833" width="5.5703125" customWidth="1"/>
    <col min="13834" max="13834" width="5.27734375" customWidth="1"/>
    <col min="13835" max="13837" width="0" hidden="1" customWidth="1"/>
    <col min="14084" max="14084" width="28.41796875" customWidth="1"/>
    <col min="14085" max="14085" width="20.5703125" customWidth="1"/>
    <col min="14087" max="14087" width="1.7109375" customWidth="1"/>
    <col min="14088" max="14088" width="10.5703125" customWidth="1"/>
    <col min="14089" max="14089" width="5.5703125" customWidth="1"/>
    <col min="14090" max="14090" width="5.27734375" customWidth="1"/>
    <col min="14091" max="14093" width="0" hidden="1" customWidth="1"/>
    <col min="14340" max="14340" width="28.41796875" customWidth="1"/>
    <col min="14341" max="14341" width="20.5703125" customWidth="1"/>
    <col min="14343" max="14343" width="1.7109375" customWidth="1"/>
    <col min="14344" max="14344" width="10.5703125" customWidth="1"/>
    <col min="14345" max="14345" width="5.5703125" customWidth="1"/>
    <col min="14346" max="14346" width="5.27734375" customWidth="1"/>
    <col min="14347" max="14349" width="0" hidden="1" customWidth="1"/>
    <col min="14596" max="14596" width="28.41796875" customWidth="1"/>
    <col min="14597" max="14597" width="20.5703125" customWidth="1"/>
    <col min="14599" max="14599" width="1.7109375" customWidth="1"/>
    <col min="14600" max="14600" width="10.5703125" customWidth="1"/>
    <col min="14601" max="14601" width="5.5703125" customWidth="1"/>
    <col min="14602" max="14602" width="5.27734375" customWidth="1"/>
    <col min="14603" max="14605" width="0" hidden="1" customWidth="1"/>
    <col min="14852" max="14852" width="28.41796875" customWidth="1"/>
    <col min="14853" max="14853" width="20.5703125" customWidth="1"/>
    <col min="14855" max="14855" width="1.7109375" customWidth="1"/>
    <col min="14856" max="14856" width="10.5703125" customWidth="1"/>
    <col min="14857" max="14857" width="5.5703125" customWidth="1"/>
    <col min="14858" max="14858" width="5.27734375" customWidth="1"/>
    <col min="14859" max="14861" width="0" hidden="1" customWidth="1"/>
    <col min="15108" max="15108" width="28.41796875" customWidth="1"/>
    <col min="15109" max="15109" width="20.5703125" customWidth="1"/>
    <col min="15111" max="15111" width="1.7109375" customWidth="1"/>
    <col min="15112" max="15112" width="10.5703125" customWidth="1"/>
    <col min="15113" max="15113" width="5.5703125" customWidth="1"/>
    <col min="15114" max="15114" width="5.27734375" customWidth="1"/>
    <col min="15115" max="15117" width="0" hidden="1" customWidth="1"/>
    <col min="15364" max="15364" width="28.41796875" customWidth="1"/>
    <col min="15365" max="15365" width="20.5703125" customWidth="1"/>
    <col min="15367" max="15367" width="1.7109375" customWidth="1"/>
    <col min="15368" max="15368" width="10.5703125" customWidth="1"/>
    <col min="15369" max="15369" width="5.5703125" customWidth="1"/>
    <col min="15370" max="15370" width="5.27734375" customWidth="1"/>
    <col min="15371" max="15373" width="0" hidden="1" customWidth="1"/>
    <col min="15620" max="15620" width="28.41796875" customWidth="1"/>
    <col min="15621" max="15621" width="20.5703125" customWidth="1"/>
    <col min="15623" max="15623" width="1.7109375" customWidth="1"/>
    <col min="15624" max="15624" width="10.5703125" customWidth="1"/>
    <col min="15625" max="15625" width="5.5703125" customWidth="1"/>
    <col min="15626" max="15626" width="5.27734375" customWidth="1"/>
    <col min="15627" max="15629" width="0" hidden="1" customWidth="1"/>
    <col min="15876" max="15876" width="28.41796875" customWidth="1"/>
    <col min="15877" max="15877" width="20.5703125" customWidth="1"/>
    <col min="15879" max="15879" width="1.7109375" customWidth="1"/>
    <col min="15880" max="15880" width="10.5703125" customWidth="1"/>
    <col min="15881" max="15881" width="5.5703125" customWidth="1"/>
    <col min="15882" max="15882" width="5.27734375" customWidth="1"/>
    <col min="15883" max="15885" width="0" hidden="1" customWidth="1"/>
    <col min="16132" max="16132" width="28.41796875" customWidth="1"/>
    <col min="16133" max="16133" width="20.5703125" customWidth="1"/>
    <col min="16135" max="16135" width="1.7109375" customWidth="1"/>
    <col min="16136" max="16136" width="10.5703125" customWidth="1"/>
    <col min="16137" max="16137" width="5.5703125" customWidth="1"/>
    <col min="16138" max="16138" width="5.27734375" customWidth="1"/>
    <col min="16139" max="16141" width="0" hidden="1" customWidth="1"/>
  </cols>
  <sheetData>
    <row r="1" spans="1:1" ht="15" hidden="1" thickBot="1">
      <c r="A1"/>
    </row>
    <row r="2" spans="3:14" ht="16" hidden="1" thickBot="1">
      <c r="C2" s="2" t="s">
        <v>18</v>
      </c>
      <c r="D2" s="3"/>
      <c r="E2" s="3"/>
      <c r="F2" s="3"/>
      <c r="G2" s="3"/>
      <c r="H2" s="4"/>
      <c r="N2" s="5" t="s">
        <v>861</v>
      </c>
    </row>
    <row r="3" spans="3:8" ht="16" hidden="1" thickBot="1">
      <c r="C3" s="6"/>
      <c r="D3" s="7" t="s">
        <v>22</v>
      </c>
      <c r="E3" s="318"/>
      <c r="F3" s="319"/>
      <c r="G3" s="8" t="s">
        <v>23</v>
      </c>
      <c r="H3" s="9"/>
    </row>
    <row r="4" spans="3:14" ht="16" hidden="1" thickBot="1">
      <c r="C4" s="6"/>
      <c r="D4" s="7"/>
      <c r="E4" s="7"/>
      <c r="F4" s="7"/>
      <c r="G4" s="7"/>
      <c r="H4" s="10"/>
      <c r="M4" t="s">
        <v>27</v>
      </c>
      <c r="N4" t="s">
        <v>862</v>
      </c>
    </row>
    <row r="5" spans="3:14" ht="16" hidden="1" thickBot="1">
      <c r="C5" s="6"/>
      <c r="D5" s="10" t="s">
        <v>24</v>
      </c>
      <c r="E5" s="318"/>
      <c r="F5" s="319"/>
      <c r="G5" s="8" t="str">
        <f>IF(E3&gt;"",IF(E3="Teacher",25,IF(E3="TA",32.5,37)),"")</f>
        <v/>
      </c>
      <c r="H5" s="9"/>
      <c r="K5">
        <f>IF(E3="Teacher",25,IF(E3="TA",32.5,37))</f>
        <v>37</v>
      </c>
      <c r="M5" t="s">
        <v>104</v>
      </c>
      <c r="N5" t="s">
        <v>863</v>
      </c>
    </row>
    <row r="6" spans="3:13" ht="16" hidden="1" thickBot="1">
      <c r="C6" s="6"/>
      <c r="D6" s="10" t="s">
        <v>25</v>
      </c>
      <c r="E6" s="318"/>
      <c r="F6" s="319"/>
      <c r="G6" s="8">
        <v>52</v>
      </c>
      <c r="H6" s="9"/>
      <c r="M6" t="s">
        <v>100</v>
      </c>
    </row>
    <row r="7" spans="3:14" ht="16" hidden="1" thickBot="1">
      <c r="C7" s="6"/>
      <c r="D7" s="7"/>
      <c r="E7" s="11"/>
      <c r="F7" s="11"/>
      <c r="G7" s="7"/>
      <c r="H7" s="10"/>
      <c r="N7" t="s">
        <v>864</v>
      </c>
    </row>
    <row r="8" spans="3:14" ht="16" hidden="1" thickBot="1">
      <c r="C8" s="6"/>
      <c r="D8" s="7" t="s">
        <v>30</v>
      </c>
      <c r="E8" s="320" t="str">
        <f>(IF(E5&gt;0,(E5*E6)/(K5*52),""))</f>
        <v/>
      </c>
      <c r="F8" s="321"/>
      <c r="G8" s="7"/>
      <c r="H8" s="10"/>
      <c r="N8" t="s">
        <v>865</v>
      </c>
    </row>
    <row r="9" spans="3:8" ht="16" hidden="1" thickBot="1">
      <c r="C9" s="6"/>
      <c r="D9" s="7"/>
      <c r="E9" s="7"/>
      <c r="F9" s="7"/>
      <c r="G9" s="7"/>
      <c r="H9" s="10"/>
    </row>
    <row r="10" spans="3:8" ht="16" hidden="1" thickBot="1">
      <c r="C10" s="12" t="s">
        <v>34</v>
      </c>
      <c r="D10" s="13" t="s">
        <v>12</v>
      </c>
      <c r="E10" s="7"/>
      <c r="F10" s="7"/>
      <c r="G10" s="7"/>
      <c r="H10" s="10"/>
    </row>
    <row r="11" spans="3:8" ht="16" hidden="1" thickBot="1">
      <c r="C11" s="14"/>
      <c r="D11" s="15" t="s">
        <v>13</v>
      </c>
      <c r="E11" s="16"/>
      <c r="F11" s="16"/>
      <c r="G11" s="16"/>
      <c r="H11" s="17"/>
    </row>
    <row r="12" spans="1:1" hidden="1">
      <c r="A12"/>
    </row>
    <row r="13" spans="1:1" ht="15" hidden="1" thickBot="1">
      <c r="A13"/>
    </row>
    <row r="14" spans="3:14" ht="16" hidden="1" thickBot="1">
      <c r="C14" s="2" t="s">
        <v>866</v>
      </c>
      <c r="D14" s="3"/>
      <c r="E14" s="3"/>
      <c r="F14" s="3"/>
      <c r="G14" s="3"/>
      <c r="H14" s="4"/>
      <c r="N14" t="s">
        <v>867</v>
      </c>
    </row>
    <row r="15" spans="3:14" ht="16" hidden="1" thickBot="1">
      <c r="C15" s="6"/>
      <c r="D15" s="7" t="s">
        <v>22</v>
      </c>
      <c r="E15" s="318"/>
      <c r="F15" s="319"/>
      <c r="G15" s="8" t="s">
        <v>23</v>
      </c>
      <c r="H15" s="9"/>
      <c r="N15" t="s">
        <v>868</v>
      </c>
    </row>
    <row r="16" spans="3:8" ht="16" hidden="1" thickBot="1">
      <c r="C16" s="6"/>
      <c r="D16" s="7"/>
      <c r="E16" s="7"/>
      <c r="F16" s="7"/>
      <c r="G16" s="7"/>
      <c r="H16" s="10"/>
    </row>
    <row r="17" spans="3:8" ht="16" hidden="1" thickBot="1">
      <c r="C17" s="6"/>
      <c r="D17" s="10" t="s">
        <v>24</v>
      </c>
      <c r="E17" s="318"/>
      <c r="F17" s="319"/>
      <c r="G17" s="8" t="str">
        <f>IF(E15&gt;"",IF(E15="Teacher",25,IF(E15="TA",32.5,37)),"")</f>
        <v/>
      </c>
      <c r="H17" s="9"/>
    </row>
    <row r="18" spans="3:8" ht="16" hidden="1" thickBot="1">
      <c r="C18" s="6"/>
      <c r="D18" s="7"/>
      <c r="E18" s="11"/>
      <c r="F18" s="11"/>
      <c r="G18" s="7"/>
      <c r="H18" s="10"/>
    </row>
    <row r="19" spans="3:8" ht="16" hidden="1" thickBot="1">
      <c r="C19" s="6"/>
      <c r="D19" s="7" t="s">
        <v>30</v>
      </c>
      <c r="E19" s="320" t="str">
        <f>(IF(E15&gt;0,E17/G17,""))</f>
        <v/>
      </c>
      <c r="F19" s="321"/>
      <c r="G19" s="7"/>
      <c r="H19" s="10"/>
    </row>
    <row r="20" spans="3:8" ht="16" hidden="1" thickBot="1">
      <c r="C20" s="6"/>
      <c r="D20" s="7"/>
      <c r="E20" s="7"/>
      <c r="F20" s="7"/>
      <c r="G20" s="7"/>
      <c r="H20" s="10"/>
    </row>
    <row r="21" spans="3:8" ht="16" hidden="1" thickBot="1">
      <c r="C21" s="12" t="s">
        <v>34</v>
      </c>
      <c r="D21" s="13" t="s">
        <v>12</v>
      </c>
      <c r="E21" s="7"/>
      <c r="F21" s="7"/>
      <c r="G21" s="7"/>
      <c r="H21" s="10"/>
    </row>
    <row r="22" spans="3:8" ht="16" hidden="1" thickBot="1">
      <c r="C22" s="14"/>
      <c r="D22" s="15" t="s">
        <v>13</v>
      </c>
      <c r="E22" s="16"/>
      <c r="F22" s="16"/>
      <c r="G22" s="16"/>
      <c r="H22" s="17"/>
    </row>
    <row r="23" spans="1:1" hidden="1">
      <c r="A23"/>
    </row>
    <row r="24" ht="15" thickBot="1"/>
    <row r="25" spans="3:8" ht="16" thickBot="1">
      <c r="C25" s="2" t="s">
        <v>39</v>
      </c>
      <c r="D25" s="3"/>
      <c r="E25" s="3"/>
      <c r="F25" s="3"/>
      <c r="G25" s="3"/>
      <c r="H25" s="4"/>
    </row>
    <row r="26" spans="3:14" ht="16" thickBot="1">
      <c r="C26" s="6"/>
      <c r="D26" s="7" t="s">
        <v>22</v>
      </c>
      <c r="E26" s="318"/>
      <c r="F26" s="319"/>
      <c r="G26" s="8" t="s">
        <v>23</v>
      </c>
      <c r="H26" s="9"/>
      <c r="N26" s="5" t="s">
        <v>861</v>
      </c>
    </row>
    <row r="27" spans="3:8" ht="15.5">
      <c r="C27" s="6"/>
      <c r="D27" s="7"/>
      <c r="E27" s="7"/>
      <c r="F27" s="3"/>
      <c r="G27" s="11">
        <f>IF(E$26="Teacher",25,IF(E$26="TA",32.5,37))</f>
        <v>37</v>
      </c>
      <c r="H27" s="9"/>
    </row>
    <row r="28" spans="3:14" ht="15.5">
      <c r="C28" s="6"/>
      <c r="D28" s="11" t="s">
        <v>45</v>
      </c>
      <c r="E28" s="11" t="s">
        <v>46</v>
      </c>
      <c r="F28" s="11" t="s">
        <v>30</v>
      </c>
      <c r="G28" s="11"/>
      <c r="H28" s="9"/>
      <c r="N28" t="s">
        <v>876</v>
      </c>
    </row>
    <row r="29" spans="3:14" ht="16" thickBot="1">
      <c r="C29" s="6"/>
      <c r="D29" s="11" t="s">
        <v>48</v>
      </c>
      <c r="E29" s="11" t="s">
        <v>877</v>
      </c>
      <c r="H29" s="10"/>
      <c r="N29" t="s">
        <v>878</v>
      </c>
    </row>
    <row r="30" spans="3:8" ht="16" thickBot="1">
      <c r="C30" s="6" t="s">
        <v>52</v>
      </c>
      <c r="D30" s="18"/>
      <c r="E30" s="18"/>
      <c r="F30" s="19" t="str">
        <f>(IF(D30&gt;0,(D30*E30)/(G30*E30),""))</f>
        <v/>
      </c>
      <c r="G30" s="20">
        <f>IF(E$26="Teacher",25,IF(E$26="TA",32.5,37))</f>
        <v>37</v>
      </c>
      <c r="H30" s="21" t="str">
        <f>IF(D30&lt;&gt;"",IF(F30&gt;1,"Check",""),"")</f>
        <v/>
      </c>
    </row>
    <row r="31" spans="3:14" ht="16" thickBot="1">
      <c r="C31" s="6" t="s">
        <v>54</v>
      </c>
      <c r="D31" s="18"/>
      <c r="E31" s="18"/>
      <c r="F31" s="19" t="str">
        <f>(IF(D31&gt;0,(D31*E31)/(G31*E31),""))</f>
        <v/>
      </c>
      <c r="G31" s="20">
        <f>IF(E$26="Teacher",25,IF(E$26="TA",32.5,37))</f>
        <v>37</v>
      </c>
      <c r="H31" s="21" t="str">
        <f>IF(D31&lt;&gt;"",IF(F31&gt;1,"Check",""),"")</f>
        <v/>
      </c>
      <c r="N31" t="s">
        <v>879</v>
      </c>
    </row>
    <row r="32" spans="3:14" ht="16" thickBot="1">
      <c r="C32" s="6" t="s">
        <v>56</v>
      </c>
      <c r="D32" s="18"/>
      <c r="E32" s="18"/>
      <c r="F32" s="19" t="str">
        <f>(IF(D32&gt;0,(D32*E32)/(G32*E32),""))</f>
        <v/>
      </c>
      <c r="G32" s="20">
        <f>IF(E$26="Teacher",25,IF(E$26="TA",32.5,37))</f>
        <v>37</v>
      </c>
      <c r="H32" s="21" t="str">
        <f>IF(D32&lt;&gt;"",IF(F32&gt;1,"Check",""),"")</f>
        <v/>
      </c>
      <c r="N32" t="s">
        <v>880</v>
      </c>
    </row>
    <row r="33" spans="3:8" ht="16" thickBot="1">
      <c r="C33" s="6" t="s">
        <v>59</v>
      </c>
      <c r="D33" s="18"/>
      <c r="E33" s="18"/>
      <c r="F33" s="19" t="str">
        <f>(IF(D33&gt;0,(D33*E33)/(G33*E33),""))</f>
        <v/>
      </c>
      <c r="G33" s="20">
        <f>IF(E$26="Teacher",25,IF(E$26="TA",32.5,37))</f>
        <v>37</v>
      </c>
      <c r="H33" s="21" t="str">
        <f>IF(D33&lt;&gt;"",IF(F33&gt;1,"Check",""),"")</f>
        <v/>
      </c>
    </row>
    <row r="34" spans="3:14" ht="16" thickBot="1">
      <c r="C34" s="6" t="s">
        <v>61</v>
      </c>
      <c r="D34" s="18"/>
      <c r="E34" s="18"/>
      <c r="F34" s="19" t="str">
        <f>(IF(D34&gt;0,(D34*E34)/(G34*E34),""))</f>
        <v/>
      </c>
      <c r="G34" s="20">
        <f>IF(E$26="Teacher",25,IF(E$26="TA",32.5,37))</f>
        <v>37</v>
      </c>
      <c r="H34" s="21" t="str">
        <f>IF(D34&lt;&gt;"",IF(F34&gt;1,"Check",""),"")</f>
        <v/>
      </c>
      <c r="N34" t="s">
        <v>881</v>
      </c>
    </row>
    <row r="35" spans="3:14" ht="16" thickBot="1">
      <c r="C35" s="6" t="s">
        <v>63</v>
      </c>
      <c r="D35" s="18"/>
      <c r="E35" s="18"/>
      <c r="F35" s="19" t="str">
        <f>(IF(D35&gt;0,(D35*E35)/(G35*E35),""))</f>
        <v/>
      </c>
      <c r="G35" s="20">
        <f>IF(E$26="Teacher",25,IF(E$26="TA",32.5,37))</f>
        <v>37</v>
      </c>
      <c r="H35" s="21" t="str">
        <f>IF(D35&lt;&gt;"",IF(F35&gt;1,"Check",""),"")</f>
        <v/>
      </c>
      <c r="N35" t="s">
        <v>882</v>
      </c>
    </row>
    <row r="36" spans="3:8" ht="16" thickBot="1">
      <c r="C36" s="6" t="s">
        <v>64</v>
      </c>
      <c r="D36" s="18"/>
      <c r="E36" s="18"/>
      <c r="F36" s="19" t="str">
        <f>(IF(D36&gt;0,(D36*E36)/(G36*E36),""))</f>
        <v/>
      </c>
      <c r="G36" s="20">
        <f>IF(E$26="Teacher",25,IF(E$26="TA",32.5,37))</f>
        <v>37</v>
      </c>
      <c r="H36" s="21" t="str">
        <f>IF(D36&lt;&gt;"",IF(F36&gt;1,"Check",""),"")</f>
        <v/>
      </c>
    </row>
    <row r="37" spans="3:14" ht="16" thickBot="1">
      <c r="C37" s="6" t="s">
        <v>871</v>
      </c>
      <c r="D37" s="18"/>
      <c r="E37" s="18"/>
      <c r="F37" s="19" t="str">
        <f>(IF(D37&gt;0,(D37*E37)/(G37*E37),""))</f>
        <v/>
      </c>
      <c r="G37" s="20">
        <f>IF(E$26="Teacher",25,IF(E$26="TA",32.5,37))</f>
        <v>37</v>
      </c>
      <c r="H37" s="21" t="str">
        <f>IF(D37&lt;&gt;"",IF(F37&gt;1,"Check",""),"")</f>
        <v/>
      </c>
      <c r="N37" t="s">
        <v>883</v>
      </c>
    </row>
    <row r="38" spans="3:8" ht="16" thickBot="1">
      <c r="C38" s="6" t="s">
        <v>872</v>
      </c>
      <c r="D38" s="18"/>
      <c r="E38" s="18"/>
      <c r="F38" s="19" t="str">
        <f>(IF(D38&gt;0,(D38*E38)/(G38*E38),""))</f>
        <v/>
      </c>
      <c r="G38" s="20">
        <f>IF(E$26="Teacher",25,IF(E$26="TA",32.5,37))</f>
        <v>37</v>
      </c>
      <c r="H38" s="21" t="str">
        <f>IF(D38&lt;&gt;"",IF(F38&gt;1,"Check",""),"")</f>
        <v/>
      </c>
    </row>
    <row r="39" spans="3:14" ht="16" thickBot="1">
      <c r="C39" s="6" t="s">
        <v>873</v>
      </c>
      <c r="D39" s="22"/>
      <c r="E39" s="22"/>
      <c r="F39" s="19" t="str">
        <f>(IF(D39&gt;0,(D39*E39)/(G39*E39),""))</f>
        <v/>
      </c>
      <c r="G39" s="20">
        <f>IF(E$26="Teacher",25,IF(E$26="TA",32.5,37))</f>
        <v>37</v>
      </c>
      <c r="H39" s="21" t="str">
        <f>IF(D39&lt;&gt;"",IF(F39&gt;1,"Check",""),"")</f>
        <v/>
      </c>
      <c r="N39" t="s">
        <v>884</v>
      </c>
    </row>
    <row r="40" spans="3:14" ht="16" thickBot="1">
      <c r="C40" s="6"/>
      <c r="D40" s="7"/>
      <c r="G40" s="20"/>
      <c r="H40" s="9"/>
      <c r="N40" t="s">
        <v>885</v>
      </c>
    </row>
    <row r="41" spans="3:8" ht="16" thickBot="1">
      <c r="C41" s="6"/>
      <c r="D41" s="7" t="s">
        <v>68</v>
      </c>
      <c r="E41" s="19" t="str">
        <f>IF(D30="","",((D30*E30)+(D31*E31)+(D32*E32)+(D33*E33)+(D34*E34)+(D35*E35)+(D36*E36)+(D37*E37)+(D38*E38)+(D39*E39))/E42)</f>
        <v/>
      </c>
      <c r="G41" s="20">
        <f>IF(E$26="Teacher",25,IF(E$26="TA",32.5,37))</f>
        <v>37</v>
      </c>
      <c r="H41" s="9"/>
    </row>
    <row r="42" spans="3:14" ht="16" thickBot="1">
      <c r="C42" s="6"/>
      <c r="D42" s="7" t="s">
        <v>70</v>
      </c>
      <c r="E42" s="19" t="str">
        <f>IF(E30="","",SUM(E30:E39))</f>
        <v/>
      </c>
      <c r="H42" s="10"/>
      <c r="N42" t="s">
        <v>886</v>
      </c>
    </row>
    <row r="43" spans="3:14" ht="16" thickBot="1">
      <c r="C43" s="6"/>
      <c r="D43" s="7" t="s">
        <v>72</v>
      </c>
      <c r="E43" s="19" t="str">
        <f>IF(E30="","",(IF(E41&gt;0,(E41*E42)/(G41*E42),"")))</f>
        <v/>
      </c>
      <c r="H43" s="10"/>
      <c r="N43" t="s">
        <v>887</v>
      </c>
    </row>
    <row r="44" spans="3:14" ht="16" thickBot="1">
      <c r="C44" s="6"/>
      <c r="D44" s="7" t="s">
        <v>74</v>
      </c>
      <c r="E44" s="25">
        <v>1</v>
      </c>
      <c r="H44" s="10"/>
      <c r="N44" t="s">
        <v>888</v>
      </c>
    </row>
    <row r="45" spans="3:14" ht="16" thickBot="1">
      <c r="C45" s="6"/>
      <c r="D45" s="26" t="s">
        <v>889</v>
      </c>
      <c r="E45" s="19" t="e">
        <f>E44-E43</f>
        <v>#VALUE!</v>
      </c>
      <c r="H45" s="10"/>
      <c r="N45" t="s">
        <v>890</v>
      </c>
    </row>
    <row r="46" spans="3:8" ht="15.5">
      <c r="C46" s="6"/>
      <c r="D46" s="7"/>
      <c r="E46" s="24"/>
      <c r="H46" s="10"/>
    </row>
    <row r="47" spans="3:14" ht="15.5">
      <c r="C47" s="8"/>
      <c r="D47" s="26"/>
      <c r="H47" s="10"/>
      <c r="N47" t="s">
        <v>891</v>
      </c>
    </row>
    <row r="48" spans="3:8" ht="16" thickBot="1">
      <c r="C48" s="6"/>
      <c r="D48" s="7"/>
      <c r="E48" s="24"/>
      <c r="F48" s="24"/>
      <c r="G48" s="7"/>
      <c r="H48" s="10"/>
    </row>
    <row r="49" spans="3:14" ht="16" thickBot="1">
      <c r="C49" s="12" t="s">
        <v>34</v>
      </c>
      <c r="D49" s="13" t="s">
        <v>12</v>
      </c>
      <c r="E49" s="7"/>
      <c r="F49" s="7"/>
      <c r="G49" s="7"/>
      <c r="H49" s="10"/>
      <c r="N49" t="s">
        <v>892</v>
      </c>
    </row>
    <row r="50" spans="3:8" ht="16" thickBot="1">
      <c r="C50" s="14"/>
      <c r="D50" s="15" t="s">
        <v>13</v>
      </c>
      <c r="E50" s="16"/>
      <c r="F50" s="16"/>
      <c r="G50" s="16"/>
      <c r="H50" s="17"/>
    </row>
    <row r="53" spans="2:2" hidden="1">
      <c r="B53" t="s">
        <v>27</v>
      </c>
    </row>
    <row r="54" spans="2:2" hidden="1">
      <c r="B54" t="s">
        <v>104</v>
      </c>
    </row>
    <row r="55" spans="2:2" hidden="1">
      <c r="B55" t="s">
        <v>100</v>
      </c>
    </row>
  </sheetData>
  <mergeCells count="15">
    <mergeCell ref="E26:F26"/>
    <mergeCell ref="G26:H26"/>
    <mergeCell ref="G27:H27"/>
    <mergeCell ref="E8:F8"/>
    <mergeCell ref="E15:F15"/>
    <mergeCell ref="G15:H15"/>
    <mergeCell ref="E17:F17"/>
    <mergeCell ref="G17:H17"/>
    <mergeCell ref="E19:F19"/>
    <mergeCell ref="E3:F3"/>
    <mergeCell ref="G3:H3"/>
    <mergeCell ref="E5:F5"/>
    <mergeCell ref="G5:H5"/>
    <mergeCell ref="E6:F6"/>
    <mergeCell ref="G6:H6"/>
  </mergeCells>
  <conditionalFormatting sqref="E41:E43">
    <cfRule type="expression" dxfId="176" stopIfTrue="1" priority="2">
      <formula>ISERROR(E41)</formula>
    </cfRule>
  </conditionalFormatting>
  <conditionalFormatting sqref="E45">
    <cfRule type="expression" dxfId="177" stopIfTrue="1" priority="1">
      <formula>ISERROR(E45)</formula>
    </cfRule>
  </conditionalFormatting>
  <conditionalFormatting sqref="F30:F39">
    <cfRule type="expression" dxfId="178" stopIfTrue="1" priority="4">
      <formula>ISERROR(F30)</formula>
    </cfRule>
    <cfRule type="expression" dxfId="179" stopIfTrue="1" priority="5">
      <formula>"iserr(F30)"</formula>
    </cfRule>
  </conditionalFormatting>
  <conditionalFormatting sqref="H30:H39">
    <cfRule type="expression" dxfId="180" stopIfTrue="1" priority="3">
      <formula>ISERROR(H30)</formula>
    </cfRule>
  </conditionalFormatting>
  <dataValidations count="3">
    <dataValidation type="list" allowBlank="1" showInputMessage="1" showErrorMessage="1" sqref="E26:F26 JA26:JB26 SW26:SX26 ACS26:ACT26 AMO26:AMP26 AWK26:AWL26 BGG26:BGH26 BQC26:BQD26 BZY26:BZZ26 CJU26:CJV26 CTQ26:CTR26 DDM26:DDN26 DNI26:DNJ26 DXE26:DXF26 EHA26:EHB26 EQW26:EQX26 FAS26:FAT26 FKO26:FKP26 FUK26:FUL26 GEG26:GEH26 GOC26:GOD26 GXY26:GXZ26 HHU26:HHV26 HRQ26:HRR26 IBM26:IBN26 ILI26:ILJ26 IVE26:IVF26 JFA26:JFB26 JOW26:JOX26 JYS26:JYT26 KIO26:KIP26 KSK26:KSL26 LCG26:LCH26 LMC26:LMD26 LVY26:LVZ26 MFU26:MFV26 MPQ26:MPR26 MZM26:MZN26 NJI26:NJJ26 NTE26:NTF26 ODA26:ODB26 OMW26:OMX26 OWS26:OWT26 PGO26:PGP26 PQK26:PQL26 QAG26:QAH26 QKC26:QKD26 QTY26:QTZ26 RDU26:RDV26 RNQ26:RNR26 RXM26:RXN26 SHI26:SHJ26 SRE26:SRF26 TBA26:TBB26 TKW26:TKX26 TUS26:TUT26 UEO26:UEP26 UOK26:UOL26 UYG26:UYH26 VIC26:VID26 VRY26:VRZ26 WBU26:WBV26 WLQ26:WLR26 WVM26:WVN26 E65562:F65562 JA65562:JB65562 SW65562:SX65562 ACS65562:ACT65562 AMO65562:AMP65562 AWK65562:AWL65562 BGG65562:BGH65562 BQC65562:BQD65562 BZY65562:BZZ65562 CJU65562:CJV65562 CTQ65562:CTR65562 DDM65562:DDN65562 DNI65562:DNJ65562 DXE65562:DXF65562 EHA65562:EHB65562 EQW65562:EQX65562 FAS65562:FAT65562 FKO65562:FKP65562 FUK65562:FUL65562 GEG65562:GEH65562 GOC65562:GOD65562 GXY65562:GXZ65562 HHU65562:HHV65562 HRQ65562:HRR65562 IBM65562:IBN65562 ILI65562:ILJ65562 IVE65562:IVF65562 JFA65562:JFB65562 JOW65562:JOX65562 JYS65562:JYT65562 KIO65562:KIP65562 KSK65562:KSL65562 LCG65562:LCH65562 LMC65562:LMD65562 LVY65562:LVZ65562 MFU65562:MFV65562 MPQ65562:MPR65562 MZM65562:MZN65562 NJI65562:NJJ65562 NTE65562:NTF65562 ODA65562:ODB65562 OMW65562:OMX65562 OWS65562:OWT65562 PGO65562:PGP65562 PQK65562:PQL65562 QAG65562:QAH65562 QKC65562:QKD65562 QTY65562:QTZ65562 RDU65562:RDV65562 RNQ65562:RNR65562 RXM65562:RXN65562 SHI65562:SHJ65562 SRE65562:SRF65562 TBA65562:TBB65562 TKW65562:TKX65562 TUS65562:TUT65562 UEO65562:UEP65562 UOK65562:UOL65562 UYG65562:UYH65562 VIC65562:VID65562 VRY65562:VRZ65562 WBU65562:WBV65562 WLQ65562:WLR65562 WVM65562:WVN65562 E131098:F131098 JA131098:JB131098 SW131098:SX131098 ACS131098:ACT131098 AMO131098:AMP131098 AWK131098:AWL131098 BGG131098:BGH131098 BQC131098:BQD131098 BZY131098:BZZ131098 CJU131098:CJV131098 CTQ131098:CTR131098 DDM131098:DDN131098 DNI131098:DNJ131098 DXE131098:DXF131098 EHA131098:EHB131098 EQW131098:EQX131098 FAS131098:FAT131098 FKO131098:FKP131098 FUK131098:FUL131098 GEG131098:GEH131098 GOC131098:GOD131098 GXY131098:GXZ131098 HHU131098:HHV131098 HRQ131098:HRR131098 IBM131098:IBN131098 ILI131098:ILJ131098 IVE131098:IVF131098 JFA131098:JFB131098 JOW131098:JOX131098 JYS131098:JYT131098 KIO131098:KIP131098 KSK131098:KSL131098 LCG131098:LCH131098 LMC131098:LMD131098 LVY131098:LVZ131098 MFU131098:MFV131098 MPQ131098:MPR131098 MZM131098:MZN131098 NJI131098:NJJ131098 NTE131098:NTF131098 ODA131098:ODB131098 OMW131098:OMX131098 OWS131098:OWT131098 PGO131098:PGP131098 PQK131098:PQL131098 QAG131098:QAH131098 QKC131098:QKD131098 QTY131098:QTZ131098 RDU131098:RDV131098 RNQ131098:RNR131098 RXM131098:RXN131098 SHI131098:SHJ131098 SRE131098:SRF131098 TBA131098:TBB131098 TKW131098:TKX131098 TUS131098:TUT131098 UEO131098:UEP131098 UOK131098:UOL131098 UYG131098:UYH131098 VIC131098:VID131098 VRY131098:VRZ131098 WBU131098:WBV131098 WLQ131098:WLR131098 WVM131098:WVN131098 E196634:F196634 JA196634:JB196634 SW196634:SX196634 ACS196634:ACT196634 AMO196634:AMP196634 AWK196634:AWL196634 BGG196634:BGH196634 BQC196634:BQD196634 BZY196634:BZZ196634 CJU196634:CJV196634 CTQ196634:CTR196634 DDM196634:DDN196634 DNI196634:DNJ196634 DXE196634:DXF196634 EHA196634:EHB196634 EQW196634:EQX196634 FAS196634:FAT196634 FKO196634:FKP196634 FUK196634:FUL196634 GEG196634:GEH196634 GOC196634:GOD196634 GXY196634:GXZ196634 HHU196634:HHV196634 HRQ196634:HRR196634 IBM196634:IBN196634 ILI196634:ILJ196634 IVE196634:IVF196634 JFA196634:JFB196634 JOW196634:JOX196634 JYS196634:JYT196634 KIO196634:KIP196634 KSK196634:KSL196634 LCG196634:LCH196634 LMC196634:LMD196634 LVY196634:LVZ196634 MFU196634:MFV196634 MPQ196634:MPR196634 MZM196634:MZN196634 NJI196634:NJJ196634 NTE196634:NTF196634 ODA196634:ODB196634 OMW196634:OMX196634 OWS196634:OWT196634 PGO196634:PGP196634 PQK196634:PQL196634 QAG196634:QAH196634 QKC196634:QKD196634 QTY196634:QTZ196634 RDU196634:RDV196634 RNQ196634:RNR196634 RXM196634:RXN196634 SHI196634:SHJ196634 SRE196634:SRF196634 TBA196634:TBB196634 TKW196634:TKX196634 TUS196634:TUT196634 UEO196634:UEP196634 UOK196634:UOL196634 UYG196634:UYH196634 VIC196634:VID196634 VRY196634:VRZ196634 WBU196634:WBV196634 WLQ196634:WLR196634 WVM196634:WVN196634 E262170:F262170 JA262170:JB262170 SW262170:SX262170 ACS262170:ACT262170 AMO262170:AMP262170 AWK262170:AWL262170 BGG262170:BGH262170 BQC262170:BQD262170 BZY262170:BZZ262170 CJU262170:CJV262170 CTQ262170:CTR262170 DDM262170:DDN262170 DNI262170:DNJ262170 DXE262170:DXF262170 EHA262170:EHB262170 EQW262170:EQX262170 FAS262170:FAT262170 FKO262170:FKP262170 FUK262170:FUL262170 GEG262170:GEH262170 GOC262170:GOD262170 GXY262170:GXZ262170 HHU262170:HHV262170 HRQ262170:HRR262170 IBM262170:IBN262170 ILI262170:ILJ262170 IVE262170:IVF262170 JFA262170:JFB262170 JOW262170:JOX262170 JYS262170:JYT262170 KIO262170:KIP262170 KSK262170:KSL262170 LCG262170:LCH262170 LMC262170:LMD262170 LVY262170:LVZ262170 MFU262170:MFV262170 MPQ262170:MPR262170 MZM262170:MZN262170 NJI262170:NJJ262170 NTE262170:NTF262170 ODA262170:ODB262170 OMW262170:OMX262170 OWS262170:OWT262170 PGO262170:PGP262170 PQK262170:PQL262170 QAG262170:QAH262170 QKC262170:QKD262170 QTY262170:QTZ262170 RDU262170:RDV262170 RNQ262170:RNR262170 RXM262170:RXN262170 SHI262170:SHJ262170 SRE262170:SRF262170 TBA262170:TBB262170 TKW262170:TKX262170 TUS262170:TUT262170 UEO262170:UEP262170 UOK262170:UOL262170 UYG262170:UYH262170 VIC262170:VID262170 VRY262170:VRZ262170 WBU262170:WBV262170 WLQ262170:WLR262170 WVM262170:WVN262170 E327706:F327706 JA327706:JB327706 SW327706:SX327706 ACS327706:ACT327706 AMO327706:AMP327706 AWK327706:AWL327706 BGG327706:BGH327706 BQC327706:BQD327706 BZY327706:BZZ327706 CJU327706:CJV327706 CTQ327706:CTR327706 DDM327706:DDN327706 DNI327706:DNJ327706 DXE327706:DXF327706 EHA327706:EHB327706 EQW327706:EQX327706 FAS327706:FAT327706 FKO327706:FKP327706 FUK327706:FUL327706 GEG327706:GEH327706 GOC327706:GOD327706 GXY327706:GXZ327706 HHU327706:HHV327706 HRQ327706:HRR327706 IBM327706:IBN327706 ILI327706:ILJ327706 IVE327706:IVF327706 JFA327706:JFB327706 JOW327706:JOX327706 JYS327706:JYT327706 KIO327706:KIP327706 KSK327706:KSL327706 LCG327706:LCH327706 LMC327706:LMD327706 LVY327706:LVZ327706 MFU327706:MFV327706 MPQ327706:MPR327706 MZM327706:MZN327706 NJI327706:NJJ327706 NTE327706:NTF327706 ODA327706:ODB327706 OMW327706:OMX327706 OWS327706:OWT327706 PGO327706:PGP327706 PQK327706:PQL327706 QAG327706:QAH327706 QKC327706:QKD327706 QTY327706:QTZ327706 RDU327706:RDV327706 RNQ327706:RNR327706 RXM327706:RXN327706 SHI327706:SHJ327706 SRE327706:SRF327706 TBA327706:TBB327706 TKW327706:TKX327706 TUS327706:TUT327706 UEO327706:UEP327706 UOK327706:UOL327706 UYG327706:UYH327706 VIC327706:VID327706 VRY327706:VRZ327706 WBU327706:WBV327706 WLQ327706:WLR327706 WVM327706:WVN327706 E393242:F393242 JA393242:JB393242 SW393242:SX393242 ACS393242:ACT393242 AMO393242:AMP393242 AWK393242:AWL393242 BGG393242:BGH393242 BQC393242:BQD393242 BZY393242:BZZ393242 CJU393242:CJV393242 CTQ393242:CTR393242 DDM393242:DDN393242 DNI393242:DNJ393242 DXE393242:DXF393242 EHA393242:EHB393242 EQW393242:EQX393242 FAS393242:FAT393242 FKO393242:FKP393242 FUK393242:FUL393242 GEG393242:GEH393242 GOC393242:GOD393242 GXY393242:GXZ393242 HHU393242:HHV393242 HRQ393242:HRR393242 IBM393242:IBN393242 ILI393242:ILJ393242 IVE393242:IVF393242 JFA393242:JFB393242 JOW393242:JOX393242 JYS393242:JYT393242 KIO393242:KIP393242 KSK393242:KSL393242 LCG393242:LCH393242 LMC393242:LMD393242 LVY393242:LVZ393242 MFU393242:MFV393242 MPQ393242:MPR393242 MZM393242:MZN393242 NJI393242:NJJ393242 NTE393242:NTF393242 ODA393242:ODB393242 OMW393242:OMX393242 OWS393242:OWT393242 PGO393242:PGP393242 PQK393242:PQL393242 QAG393242:QAH393242 QKC393242:QKD393242 QTY393242:QTZ393242 RDU393242:RDV393242 RNQ393242:RNR393242 RXM393242:RXN393242 SHI393242:SHJ393242 SRE393242:SRF393242 TBA393242:TBB393242 TKW393242:TKX393242 TUS393242:TUT393242 UEO393242:UEP393242 UOK393242:UOL393242 UYG393242:UYH393242 VIC393242:VID393242 VRY393242:VRZ393242 WBU393242:WBV393242 WLQ393242:WLR393242 WVM393242:WVN393242 E458778:F458778 JA458778:JB458778 SW458778:SX458778 ACS458778:ACT458778 AMO458778:AMP458778 AWK458778:AWL458778 BGG458778:BGH458778 BQC458778:BQD458778 BZY458778:BZZ458778 CJU458778:CJV458778 CTQ458778:CTR458778 DDM458778:DDN458778 DNI458778:DNJ458778 DXE458778:DXF458778 EHA458778:EHB458778 EQW458778:EQX458778 FAS458778:FAT458778 FKO458778:FKP458778 FUK458778:FUL458778 GEG458778:GEH458778 GOC458778:GOD458778 GXY458778:GXZ458778 HHU458778:HHV458778 HRQ458778:HRR458778 IBM458778:IBN458778 ILI458778:ILJ458778 IVE458778:IVF458778 JFA458778:JFB458778 JOW458778:JOX458778 JYS458778:JYT458778 KIO458778:KIP458778 KSK458778:KSL458778 LCG458778:LCH458778 LMC458778:LMD458778 LVY458778:LVZ458778 MFU458778:MFV458778 MPQ458778:MPR458778 MZM458778:MZN458778 NJI458778:NJJ458778 NTE458778:NTF458778 ODA458778:ODB458778 OMW458778:OMX458778 OWS458778:OWT458778 PGO458778:PGP458778 PQK458778:PQL458778 QAG458778:QAH458778 QKC458778:QKD458778 QTY458778:QTZ458778 RDU458778:RDV458778 RNQ458778:RNR458778 RXM458778:RXN458778 SHI458778:SHJ458778 SRE458778:SRF458778 TBA458778:TBB458778 TKW458778:TKX458778 TUS458778:TUT458778 UEO458778:UEP458778 UOK458778:UOL458778 UYG458778:UYH458778 VIC458778:VID458778 VRY458778:VRZ458778 WBU458778:WBV458778 WLQ458778:WLR458778 WVM458778:WVN458778 E524314:F524314 JA524314:JB524314 SW524314:SX524314 ACS524314:ACT524314 AMO524314:AMP524314 AWK524314:AWL524314 BGG524314:BGH524314 BQC524314:BQD524314 BZY524314:BZZ524314 CJU524314:CJV524314 CTQ524314:CTR524314 DDM524314:DDN524314 DNI524314:DNJ524314 DXE524314:DXF524314 EHA524314:EHB524314 EQW524314:EQX524314 FAS524314:FAT524314 FKO524314:FKP524314 FUK524314:FUL524314 GEG524314:GEH524314 GOC524314:GOD524314 GXY524314:GXZ524314 HHU524314:HHV524314 HRQ524314:HRR524314 IBM524314:IBN524314 ILI524314:ILJ524314 IVE524314:IVF524314 JFA524314:JFB524314 JOW524314:JOX524314 JYS524314:JYT524314 KIO524314:KIP524314 KSK524314:KSL524314 LCG524314:LCH524314 LMC524314:LMD524314 LVY524314:LVZ524314 MFU524314:MFV524314 MPQ524314:MPR524314 MZM524314:MZN524314 NJI524314:NJJ524314 NTE524314:NTF524314 ODA524314:ODB524314 OMW524314:OMX524314 OWS524314:OWT524314 PGO524314:PGP524314 PQK524314:PQL524314 QAG524314:QAH524314 QKC524314:QKD524314 QTY524314:QTZ524314 RDU524314:RDV524314 RNQ524314:RNR524314 RXM524314:RXN524314 SHI524314:SHJ524314 SRE524314:SRF524314 TBA524314:TBB524314 TKW524314:TKX524314 TUS524314:TUT524314 UEO524314:UEP524314 UOK524314:UOL524314 UYG524314:UYH524314 VIC524314:VID524314 VRY524314:VRZ524314 WBU524314:WBV524314 WLQ524314:WLR524314 WVM524314:WVN524314 E589850:F589850 JA589850:JB589850 SW589850:SX589850 ACS589850:ACT589850 AMO589850:AMP589850 AWK589850:AWL589850 BGG589850:BGH589850 BQC589850:BQD589850 BZY589850:BZZ589850 CJU589850:CJV589850 CTQ589850:CTR589850 DDM589850:DDN589850 DNI589850:DNJ589850 DXE589850:DXF589850 EHA589850:EHB589850 EQW589850:EQX589850 FAS589850:FAT589850 FKO589850:FKP589850 FUK589850:FUL589850 GEG589850:GEH589850 GOC589850:GOD589850 GXY589850:GXZ589850 HHU589850:HHV589850 HRQ589850:HRR589850 IBM589850:IBN589850 ILI589850:ILJ589850 IVE589850:IVF589850 JFA589850:JFB589850 JOW589850:JOX589850 JYS589850:JYT589850 KIO589850:KIP589850 KSK589850:KSL589850 LCG589850:LCH589850 LMC589850:LMD589850 LVY589850:LVZ589850 MFU589850:MFV589850 MPQ589850:MPR589850 MZM589850:MZN589850 NJI589850:NJJ589850 NTE589850:NTF589850 ODA589850:ODB589850 OMW589850:OMX589850 OWS589850:OWT589850 PGO589850:PGP589850 PQK589850:PQL589850 QAG589850:QAH589850 QKC589850:QKD589850 QTY589850:QTZ589850 RDU589850:RDV589850 RNQ589850:RNR589850 RXM589850:RXN589850 SHI589850:SHJ589850 SRE589850:SRF589850 TBA589850:TBB589850 TKW589850:TKX589850 TUS589850:TUT589850 UEO589850:UEP589850 UOK589850:UOL589850 UYG589850:UYH589850 VIC589850:VID589850 VRY589850:VRZ589850 WBU589850:WBV589850 WLQ589850:WLR589850 WVM589850:WVN589850 E655386:F655386 JA655386:JB655386 SW655386:SX655386 ACS655386:ACT655386 AMO655386:AMP655386 AWK655386:AWL655386 BGG655386:BGH655386 BQC655386:BQD655386 BZY655386:BZZ655386 CJU655386:CJV655386 CTQ655386:CTR655386 DDM655386:DDN655386 DNI655386:DNJ655386 DXE655386:DXF655386 EHA655386:EHB655386 EQW655386:EQX655386 FAS655386:FAT655386 FKO655386:FKP655386 FUK655386:FUL655386 GEG655386:GEH655386 GOC655386:GOD655386 GXY655386:GXZ655386 HHU655386:HHV655386 HRQ655386:HRR655386 IBM655386:IBN655386 ILI655386:ILJ655386 IVE655386:IVF655386 JFA655386:JFB655386 JOW655386:JOX655386 JYS655386:JYT655386 KIO655386:KIP655386 KSK655386:KSL655386 LCG655386:LCH655386 LMC655386:LMD655386 LVY655386:LVZ655386 MFU655386:MFV655386 MPQ655386:MPR655386 MZM655386:MZN655386 NJI655386:NJJ655386 NTE655386:NTF655386 ODA655386:ODB655386 OMW655386:OMX655386 OWS655386:OWT655386 PGO655386:PGP655386 PQK655386:PQL655386 QAG655386:QAH655386 QKC655386:QKD655386 QTY655386:QTZ655386 RDU655386:RDV655386 RNQ655386:RNR655386 RXM655386:RXN655386 SHI655386:SHJ655386 SRE655386:SRF655386 TBA655386:TBB655386 TKW655386:TKX655386 TUS655386:TUT655386 UEO655386:UEP655386 UOK655386:UOL655386 UYG655386:UYH655386 VIC655386:VID655386 VRY655386:VRZ655386 WBU655386:WBV655386 WLQ655386:WLR655386 WVM655386:WVN655386 E720922:F720922 JA720922:JB720922 SW720922:SX720922 ACS720922:ACT720922 AMO720922:AMP720922 AWK720922:AWL720922 BGG720922:BGH720922 BQC720922:BQD720922 BZY720922:BZZ720922 CJU720922:CJV720922 CTQ720922:CTR720922 DDM720922:DDN720922 DNI720922:DNJ720922 DXE720922:DXF720922 EHA720922:EHB720922 EQW720922:EQX720922 FAS720922:FAT720922 FKO720922:FKP720922 FUK720922:FUL720922 GEG720922:GEH720922 GOC720922:GOD720922 GXY720922:GXZ720922 HHU720922:HHV720922 HRQ720922:HRR720922 IBM720922:IBN720922 ILI720922:ILJ720922 IVE720922:IVF720922 JFA720922:JFB720922 JOW720922:JOX720922 JYS720922:JYT720922 KIO720922:KIP720922 KSK720922:KSL720922 LCG720922:LCH720922 LMC720922:LMD720922 LVY720922:LVZ720922 MFU720922:MFV720922 MPQ720922:MPR720922 MZM720922:MZN720922 NJI720922:NJJ720922 NTE720922:NTF720922 ODA720922:ODB720922 OMW720922:OMX720922 OWS720922:OWT720922 PGO720922:PGP720922 PQK720922:PQL720922 QAG720922:QAH720922 QKC720922:QKD720922 QTY720922:QTZ720922 RDU720922:RDV720922 RNQ720922:RNR720922 RXM720922:RXN720922 SHI720922:SHJ720922 SRE720922:SRF720922 TBA720922:TBB720922 TKW720922:TKX720922 TUS720922:TUT720922 UEO720922:UEP720922 UOK720922:UOL720922 UYG720922:UYH720922 VIC720922:VID720922 VRY720922:VRZ720922 WBU720922:WBV720922 WLQ720922:WLR720922 WVM720922:WVN720922 E786458:F786458 JA786458:JB786458 SW786458:SX786458 ACS786458:ACT786458 AMO786458:AMP786458 AWK786458:AWL786458 BGG786458:BGH786458 BQC786458:BQD786458 BZY786458:BZZ786458 CJU786458:CJV786458 CTQ786458:CTR786458 DDM786458:DDN786458 DNI786458:DNJ786458 DXE786458:DXF786458 EHA786458:EHB786458 EQW786458:EQX786458 FAS786458:FAT786458 FKO786458:FKP786458 FUK786458:FUL786458 GEG786458:GEH786458 GOC786458:GOD786458 GXY786458:GXZ786458 HHU786458:HHV786458 HRQ786458:HRR786458 IBM786458:IBN786458 ILI786458:ILJ786458 IVE786458:IVF786458 JFA786458:JFB786458 JOW786458:JOX786458 JYS786458:JYT786458 KIO786458:KIP786458 KSK786458:KSL786458 LCG786458:LCH786458 LMC786458:LMD786458 LVY786458:LVZ786458 MFU786458:MFV786458 MPQ786458:MPR786458 MZM786458:MZN786458 NJI786458:NJJ786458 NTE786458:NTF786458 ODA786458:ODB786458 OMW786458:OMX786458 OWS786458:OWT786458 PGO786458:PGP786458 PQK786458:PQL786458 QAG786458:QAH786458 QKC786458:QKD786458 QTY786458:QTZ786458 RDU786458:RDV786458 RNQ786458:RNR786458 RXM786458:RXN786458 SHI786458:SHJ786458 SRE786458:SRF786458 TBA786458:TBB786458 TKW786458:TKX786458 TUS786458:TUT786458 UEO786458:UEP786458 UOK786458:UOL786458 UYG786458:UYH786458 VIC786458:VID786458 VRY786458:VRZ786458 WBU786458:WBV786458 WLQ786458:WLR786458 WVM786458:WVN786458 E851994:F851994 JA851994:JB851994 SW851994:SX851994 ACS851994:ACT851994 AMO851994:AMP851994 AWK851994:AWL851994 BGG851994:BGH851994 BQC851994:BQD851994 BZY851994:BZZ851994 CJU851994:CJV851994 CTQ851994:CTR851994 DDM851994:DDN851994 DNI851994:DNJ851994 DXE851994:DXF851994 EHA851994:EHB851994 EQW851994:EQX851994 FAS851994:FAT851994 FKO851994:FKP851994 FUK851994:FUL851994 GEG851994:GEH851994 GOC851994:GOD851994 GXY851994:GXZ851994 HHU851994:HHV851994 HRQ851994:HRR851994 IBM851994:IBN851994 ILI851994:ILJ851994 IVE851994:IVF851994 JFA851994:JFB851994 JOW851994:JOX851994 JYS851994:JYT851994 KIO851994:KIP851994 KSK851994:KSL851994 LCG851994:LCH851994 LMC851994:LMD851994 LVY851994:LVZ851994 MFU851994:MFV851994 MPQ851994:MPR851994 MZM851994:MZN851994 NJI851994:NJJ851994 NTE851994:NTF851994 ODA851994:ODB851994 OMW851994:OMX851994 OWS851994:OWT851994 PGO851994:PGP851994 PQK851994:PQL851994 QAG851994:QAH851994 QKC851994:QKD851994 QTY851994:QTZ851994 RDU851994:RDV851994 RNQ851994:RNR851994 RXM851994:RXN851994 SHI851994:SHJ851994 SRE851994:SRF851994 TBA851994:TBB851994 TKW851994:TKX851994 TUS851994:TUT851994 UEO851994:UEP851994 UOK851994:UOL851994 UYG851994:UYH851994 VIC851994:VID851994 VRY851994:VRZ851994 WBU851994:WBV851994 WLQ851994:WLR851994 WVM851994:WVN851994 E917530:F917530 JA917530:JB917530 SW917530:SX917530 ACS917530:ACT917530 AMO917530:AMP917530 AWK917530:AWL917530 BGG917530:BGH917530 BQC917530:BQD917530 BZY917530:BZZ917530 CJU917530:CJV917530 CTQ917530:CTR917530 DDM917530:DDN917530 DNI917530:DNJ917530 DXE917530:DXF917530 EHA917530:EHB917530 EQW917530:EQX917530 FAS917530:FAT917530 FKO917530:FKP917530 FUK917530:FUL917530 GEG917530:GEH917530 GOC917530:GOD917530 GXY917530:GXZ917530 HHU917530:HHV917530 HRQ917530:HRR917530 IBM917530:IBN917530 ILI917530:ILJ917530 IVE917530:IVF917530 JFA917530:JFB917530 JOW917530:JOX917530 JYS917530:JYT917530 KIO917530:KIP917530 KSK917530:KSL917530 LCG917530:LCH917530 LMC917530:LMD917530 LVY917530:LVZ917530 MFU917530:MFV917530 MPQ917530:MPR917530 MZM917530:MZN917530 NJI917530:NJJ917530 NTE917530:NTF917530 ODA917530:ODB917530 OMW917530:OMX917530 OWS917530:OWT917530 PGO917530:PGP917530 PQK917530:PQL917530 QAG917530:QAH917530 QKC917530:QKD917530 QTY917530:QTZ917530 RDU917530:RDV917530 RNQ917530:RNR917530 RXM917530:RXN917530 SHI917530:SHJ917530 SRE917530:SRF917530 TBA917530:TBB917530 TKW917530:TKX917530 TUS917530:TUT917530 UEO917530:UEP917530 UOK917530:UOL917530 UYG917530:UYH917530 VIC917530:VID917530 VRY917530:VRZ917530 WBU917530:WBV917530 WLQ917530:WLR917530 WVM917530:WVN917530 E983066:F983066 JA983066:JB983066 SW983066:SX983066 ACS983066:ACT983066 AMO983066:AMP983066 AWK983066:AWL983066 BGG983066:BGH983066 BQC983066:BQD983066 BZY983066:BZZ983066 CJU983066:CJV983066 CTQ983066:CTR983066 DDM983066:DDN983066 DNI983066:DNJ983066 DXE983066:DXF983066 EHA983066:EHB983066 EQW983066:EQX983066 FAS983066:FAT983066 FKO983066:FKP983066 FUK983066:FUL983066 GEG983066:GEH983066 GOC983066:GOD983066 GXY983066:GXZ983066 HHU983066:HHV983066 HRQ983066:HRR983066 IBM983066:IBN983066 ILI983066:ILJ983066 IVE983066:IVF983066 JFA983066:JFB983066 JOW983066:JOX983066 JYS983066:JYT983066 KIO983066:KIP983066 KSK983066:KSL983066 LCG983066:LCH983066 LMC983066:LMD983066 LVY983066:LVZ983066 MFU983066:MFV983066 MPQ983066:MPR983066 MZM983066:MZN983066 NJI983066:NJJ983066 NTE983066:NTF983066 ODA983066:ODB983066 OMW983066:OMX983066 OWS983066:OWT983066 PGO983066:PGP983066 PQK983066:PQL983066 QAG983066:QAH983066 QKC983066:QKD983066 QTY983066:QTZ983066 RDU983066:RDV983066 RNQ983066:RNR983066 RXM983066:RXN983066 SHI983066:SHJ983066 SRE983066:SRF983066 TBA983066:TBB983066 TKW983066:TKX983066 TUS983066:TUT983066 UEO983066:UEP983066 UOK983066:UOL983066 UYG983066:UYH983066 VIC983066:VID983066 VRY983066:VRZ983066 WBU983066:WBV983066 WLQ983066:WLR983066 WVM983066:WVN983066">
      <formula1>$B$53:$B$55</formula1>
    </dataValidation>
    <dataValidation type="list" allowBlank="1" showInputMessage="1" showErrorMessage="1" sqref="E3:F3 JA3:JB3 SW3:SX3 ACS3:ACT3 AMO3:AMP3 AWK3:AWL3 BGG3:BGH3 BQC3:BQD3 BZY3:BZZ3 CJU3:CJV3 CTQ3:CTR3 DDM3:DDN3 DNI3:DNJ3 DXE3:DXF3 EHA3:EHB3 EQW3:EQX3 FAS3:FAT3 FKO3:FKP3 FUK3:FUL3 GEG3:GEH3 GOC3:GOD3 GXY3:GXZ3 HHU3:HHV3 HRQ3:HRR3 IBM3:IBN3 ILI3:ILJ3 IVE3:IVF3 JFA3:JFB3 JOW3:JOX3 JYS3:JYT3 KIO3:KIP3 KSK3:KSL3 LCG3:LCH3 LMC3:LMD3 LVY3:LVZ3 MFU3:MFV3 MPQ3:MPR3 MZM3:MZN3 NJI3:NJJ3 NTE3:NTF3 ODA3:ODB3 OMW3:OMX3 OWS3:OWT3 PGO3:PGP3 PQK3:PQL3 QAG3:QAH3 QKC3:QKD3 QTY3:QTZ3 RDU3:RDV3 RNQ3:RNR3 RXM3:RXN3 SHI3:SHJ3 SRE3:SRF3 TBA3:TBB3 TKW3:TKX3 TUS3:TUT3 UEO3:UEP3 UOK3:UOL3 UYG3:UYH3 VIC3:VID3 VRY3:VRZ3 WBU3:WBV3 WLQ3:WLR3 WVM3:WVN3 E65539:F65539 JA65539:JB65539 SW65539:SX65539 ACS65539:ACT65539 AMO65539:AMP65539 AWK65539:AWL65539 BGG65539:BGH65539 BQC65539:BQD65539 BZY65539:BZZ65539 CJU65539:CJV65539 CTQ65539:CTR65539 DDM65539:DDN65539 DNI65539:DNJ65539 DXE65539:DXF65539 EHA65539:EHB65539 EQW65539:EQX65539 FAS65539:FAT65539 FKO65539:FKP65539 FUK65539:FUL65539 GEG65539:GEH65539 GOC65539:GOD65539 GXY65539:GXZ65539 HHU65539:HHV65539 HRQ65539:HRR65539 IBM65539:IBN65539 ILI65539:ILJ65539 IVE65539:IVF65539 JFA65539:JFB65539 JOW65539:JOX65539 JYS65539:JYT65539 KIO65539:KIP65539 KSK65539:KSL65539 LCG65539:LCH65539 LMC65539:LMD65539 LVY65539:LVZ65539 MFU65539:MFV65539 MPQ65539:MPR65539 MZM65539:MZN65539 NJI65539:NJJ65539 NTE65539:NTF65539 ODA65539:ODB65539 OMW65539:OMX65539 OWS65539:OWT65539 PGO65539:PGP65539 PQK65539:PQL65539 QAG65539:QAH65539 QKC65539:QKD65539 QTY65539:QTZ65539 RDU65539:RDV65539 RNQ65539:RNR65539 RXM65539:RXN65539 SHI65539:SHJ65539 SRE65539:SRF65539 TBA65539:TBB65539 TKW65539:TKX65539 TUS65539:TUT65539 UEO65539:UEP65539 UOK65539:UOL65539 UYG65539:UYH65539 VIC65539:VID65539 VRY65539:VRZ65539 WBU65539:WBV65539 WLQ65539:WLR65539 WVM65539:WVN65539 E131075:F131075 JA131075:JB131075 SW131075:SX131075 ACS131075:ACT131075 AMO131075:AMP131075 AWK131075:AWL131075 BGG131075:BGH131075 BQC131075:BQD131075 BZY131075:BZZ131075 CJU131075:CJV131075 CTQ131075:CTR131075 DDM131075:DDN131075 DNI131075:DNJ131075 DXE131075:DXF131075 EHA131075:EHB131075 EQW131075:EQX131075 FAS131075:FAT131075 FKO131075:FKP131075 FUK131075:FUL131075 GEG131075:GEH131075 GOC131075:GOD131075 GXY131075:GXZ131075 HHU131075:HHV131075 HRQ131075:HRR131075 IBM131075:IBN131075 ILI131075:ILJ131075 IVE131075:IVF131075 JFA131075:JFB131075 JOW131075:JOX131075 JYS131075:JYT131075 KIO131075:KIP131075 KSK131075:KSL131075 LCG131075:LCH131075 LMC131075:LMD131075 LVY131075:LVZ131075 MFU131075:MFV131075 MPQ131075:MPR131075 MZM131075:MZN131075 NJI131075:NJJ131075 NTE131075:NTF131075 ODA131075:ODB131075 OMW131075:OMX131075 OWS131075:OWT131075 PGO131075:PGP131075 PQK131075:PQL131075 QAG131075:QAH131075 QKC131075:QKD131075 QTY131075:QTZ131075 RDU131075:RDV131075 RNQ131075:RNR131075 RXM131075:RXN131075 SHI131075:SHJ131075 SRE131075:SRF131075 TBA131075:TBB131075 TKW131075:TKX131075 TUS131075:TUT131075 UEO131075:UEP131075 UOK131075:UOL131075 UYG131075:UYH131075 VIC131075:VID131075 VRY131075:VRZ131075 WBU131075:WBV131075 WLQ131075:WLR131075 WVM131075:WVN131075 E196611:F196611 JA196611:JB196611 SW196611:SX196611 ACS196611:ACT196611 AMO196611:AMP196611 AWK196611:AWL196611 BGG196611:BGH196611 BQC196611:BQD196611 BZY196611:BZZ196611 CJU196611:CJV196611 CTQ196611:CTR196611 DDM196611:DDN196611 DNI196611:DNJ196611 DXE196611:DXF196611 EHA196611:EHB196611 EQW196611:EQX196611 FAS196611:FAT196611 FKO196611:FKP196611 FUK196611:FUL196611 GEG196611:GEH196611 GOC196611:GOD196611 GXY196611:GXZ196611 HHU196611:HHV196611 HRQ196611:HRR196611 IBM196611:IBN196611 ILI196611:ILJ196611 IVE196611:IVF196611 JFA196611:JFB196611 JOW196611:JOX196611 JYS196611:JYT196611 KIO196611:KIP196611 KSK196611:KSL196611 LCG196611:LCH196611 LMC196611:LMD196611 LVY196611:LVZ196611 MFU196611:MFV196611 MPQ196611:MPR196611 MZM196611:MZN196611 NJI196611:NJJ196611 NTE196611:NTF196611 ODA196611:ODB196611 OMW196611:OMX196611 OWS196611:OWT196611 PGO196611:PGP196611 PQK196611:PQL196611 QAG196611:QAH196611 QKC196611:QKD196611 QTY196611:QTZ196611 RDU196611:RDV196611 RNQ196611:RNR196611 RXM196611:RXN196611 SHI196611:SHJ196611 SRE196611:SRF196611 TBA196611:TBB196611 TKW196611:TKX196611 TUS196611:TUT196611 UEO196611:UEP196611 UOK196611:UOL196611 UYG196611:UYH196611 VIC196611:VID196611 VRY196611:VRZ196611 WBU196611:WBV196611 WLQ196611:WLR196611 WVM196611:WVN196611 E262147:F262147 JA262147:JB262147 SW262147:SX262147 ACS262147:ACT262147 AMO262147:AMP262147 AWK262147:AWL262147 BGG262147:BGH262147 BQC262147:BQD262147 BZY262147:BZZ262147 CJU262147:CJV262147 CTQ262147:CTR262147 DDM262147:DDN262147 DNI262147:DNJ262147 DXE262147:DXF262147 EHA262147:EHB262147 EQW262147:EQX262147 FAS262147:FAT262147 FKO262147:FKP262147 FUK262147:FUL262147 GEG262147:GEH262147 GOC262147:GOD262147 GXY262147:GXZ262147 HHU262147:HHV262147 HRQ262147:HRR262147 IBM262147:IBN262147 ILI262147:ILJ262147 IVE262147:IVF262147 JFA262147:JFB262147 JOW262147:JOX262147 JYS262147:JYT262147 KIO262147:KIP262147 KSK262147:KSL262147 LCG262147:LCH262147 LMC262147:LMD262147 LVY262147:LVZ262147 MFU262147:MFV262147 MPQ262147:MPR262147 MZM262147:MZN262147 NJI262147:NJJ262147 NTE262147:NTF262147 ODA262147:ODB262147 OMW262147:OMX262147 OWS262147:OWT262147 PGO262147:PGP262147 PQK262147:PQL262147 QAG262147:QAH262147 QKC262147:QKD262147 QTY262147:QTZ262147 RDU262147:RDV262147 RNQ262147:RNR262147 RXM262147:RXN262147 SHI262147:SHJ262147 SRE262147:SRF262147 TBA262147:TBB262147 TKW262147:TKX262147 TUS262147:TUT262147 UEO262147:UEP262147 UOK262147:UOL262147 UYG262147:UYH262147 VIC262147:VID262147 VRY262147:VRZ262147 WBU262147:WBV262147 WLQ262147:WLR262147 WVM262147:WVN262147 E327683:F327683 JA327683:JB327683 SW327683:SX327683 ACS327683:ACT327683 AMO327683:AMP327683 AWK327683:AWL327683 BGG327683:BGH327683 BQC327683:BQD327683 BZY327683:BZZ327683 CJU327683:CJV327683 CTQ327683:CTR327683 DDM327683:DDN327683 DNI327683:DNJ327683 DXE327683:DXF327683 EHA327683:EHB327683 EQW327683:EQX327683 FAS327683:FAT327683 FKO327683:FKP327683 FUK327683:FUL327683 GEG327683:GEH327683 GOC327683:GOD327683 GXY327683:GXZ327683 HHU327683:HHV327683 HRQ327683:HRR327683 IBM327683:IBN327683 ILI327683:ILJ327683 IVE327683:IVF327683 JFA327683:JFB327683 JOW327683:JOX327683 JYS327683:JYT327683 KIO327683:KIP327683 KSK327683:KSL327683 LCG327683:LCH327683 LMC327683:LMD327683 LVY327683:LVZ327683 MFU327683:MFV327683 MPQ327683:MPR327683 MZM327683:MZN327683 NJI327683:NJJ327683 NTE327683:NTF327683 ODA327683:ODB327683 OMW327683:OMX327683 OWS327683:OWT327683 PGO327683:PGP327683 PQK327683:PQL327683 QAG327683:QAH327683 QKC327683:QKD327683 QTY327683:QTZ327683 RDU327683:RDV327683 RNQ327683:RNR327683 RXM327683:RXN327683 SHI327683:SHJ327683 SRE327683:SRF327683 TBA327683:TBB327683 TKW327683:TKX327683 TUS327683:TUT327683 UEO327683:UEP327683 UOK327683:UOL327683 UYG327683:UYH327683 VIC327683:VID327683 VRY327683:VRZ327683 WBU327683:WBV327683 WLQ327683:WLR327683 WVM327683:WVN327683 E393219:F393219 JA393219:JB393219 SW393219:SX393219 ACS393219:ACT393219 AMO393219:AMP393219 AWK393219:AWL393219 BGG393219:BGH393219 BQC393219:BQD393219 BZY393219:BZZ393219 CJU393219:CJV393219 CTQ393219:CTR393219 DDM393219:DDN393219 DNI393219:DNJ393219 DXE393219:DXF393219 EHA393219:EHB393219 EQW393219:EQX393219 FAS393219:FAT393219 FKO393219:FKP393219 FUK393219:FUL393219 GEG393219:GEH393219 GOC393219:GOD393219 GXY393219:GXZ393219 HHU393219:HHV393219 HRQ393219:HRR393219 IBM393219:IBN393219 ILI393219:ILJ393219 IVE393219:IVF393219 JFA393219:JFB393219 JOW393219:JOX393219 JYS393219:JYT393219 KIO393219:KIP393219 KSK393219:KSL393219 LCG393219:LCH393219 LMC393219:LMD393219 LVY393219:LVZ393219 MFU393219:MFV393219 MPQ393219:MPR393219 MZM393219:MZN393219 NJI393219:NJJ393219 NTE393219:NTF393219 ODA393219:ODB393219 OMW393219:OMX393219 OWS393219:OWT393219 PGO393219:PGP393219 PQK393219:PQL393219 QAG393219:QAH393219 QKC393219:QKD393219 QTY393219:QTZ393219 RDU393219:RDV393219 RNQ393219:RNR393219 RXM393219:RXN393219 SHI393219:SHJ393219 SRE393219:SRF393219 TBA393219:TBB393219 TKW393219:TKX393219 TUS393219:TUT393219 UEO393219:UEP393219 UOK393219:UOL393219 UYG393219:UYH393219 VIC393219:VID393219 VRY393219:VRZ393219 WBU393219:WBV393219 WLQ393219:WLR393219 WVM393219:WVN393219 E458755:F458755 JA458755:JB458755 SW458755:SX458755 ACS458755:ACT458755 AMO458755:AMP458755 AWK458755:AWL458755 BGG458755:BGH458755 BQC458755:BQD458755 BZY458755:BZZ458755 CJU458755:CJV458755 CTQ458755:CTR458755 DDM458755:DDN458755 DNI458755:DNJ458755 DXE458755:DXF458755 EHA458755:EHB458755 EQW458755:EQX458755 FAS458755:FAT458755 FKO458755:FKP458755 FUK458755:FUL458755 GEG458755:GEH458755 GOC458755:GOD458755 GXY458755:GXZ458755 HHU458755:HHV458755 HRQ458755:HRR458755 IBM458755:IBN458755 ILI458755:ILJ458755 IVE458755:IVF458755 JFA458755:JFB458755 JOW458755:JOX458755 JYS458755:JYT458755 KIO458755:KIP458755 KSK458755:KSL458755 LCG458755:LCH458755 LMC458755:LMD458755 LVY458755:LVZ458755 MFU458755:MFV458755 MPQ458755:MPR458755 MZM458755:MZN458755 NJI458755:NJJ458755 NTE458755:NTF458755 ODA458755:ODB458755 OMW458755:OMX458755 OWS458755:OWT458755 PGO458755:PGP458755 PQK458755:PQL458755 QAG458755:QAH458755 QKC458755:QKD458755 QTY458755:QTZ458755 RDU458755:RDV458755 RNQ458755:RNR458755 RXM458755:RXN458755 SHI458755:SHJ458755 SRE458755:SRF458755 TBA458755:TBB458755 TKW458755:TKX458755 TUS458755:TUT458755 UEO458755:UEP458755 UOK458755:UOL458755 UYG458755:UYH458755 VIC458755:VID458755 VRY458755:VRZ458755 WBU458755:WBV458755 WLQ458755:WLR458755 WVM458755:WVN458755 E524291:F524291 JA524291:JB524291 SW524291:SX524291 ACS524291:ACT524291 AMO524291:AMP524291 AWK524291:AWL524291 BGG524291:BGH524291 BQC524291:BQD524291 BZY524291:BZZ524291 CJU524291:CJV524291 CTQ524291:CTR524291 DDM524291:DDN524291 DNI524291:DNJ524291 DXE524291:DXF524291 EHA524291:EHB524291 EQW524291:EQX524291 FAS524291:FAT524291 FKO524291:FKP524291 FUK524291:FUL524291 GEG524291:GEH524291 GOC524291:GOD524291 GXY524291:GXZ524291 HHU524291:HHV524291 HRQ524291:HRR524291 IBM524291:IBN524291 ILI524291:ILJ524291 IVE524291:IVF524291 JFA524291:JFB524291 JOW524291:JOX524291 JYS524291:JYT524291 KIO524291:KIP524291 KSK524291:KSL524291 LCG524291:LCH524291 LMC524291:LMD524291 LVY524291:LVZ524291 MFU524291:MFV524291 MPQ524291:MPR524291 MZM524291:MZN524291 NJI524291:NJJ524291 NTE524291:NTF524291 ODA524291:ODB524291 OMW524291:OMX524291 OWS524291:OWT524291 PGO524291:PGP524291 PQK524291:PQL524291 QAG524291:QAH524291 QKC524291:QKD524291 QTY524291:QTZ524291 RDU524291:RDV524291 RNQ524291:RNR524291 RXM524291:RXN524291 SHI524291:SHJ524291 SRE524291:SRF524291 TBA524291:TBB524291 TKW524291:TKX524291 TUS524291:TUT524291 UEO524291:UEP524291 UOK524291:UOL524291 UYG524291:UYH524291 VIC524291:VID524291 VRY524291:VRZ524291 WBU524291:WBV524291 WLQ524291:WLR524291 WVM524291:WVN524291 E589827:F589827 JA589827:JB589827 SW589827:SX589827 ACS589827:ACT589827 AMO589827:AMP589827 AWK589827:AWL589827 BGG589827:BGH589827 BQC589827:BQD589827 BZY589827:BZZ589827 CJU589827:CJV589827 CTQ589827:CTR589827 DDM589827:DDN589827 DNI589827:DNJ589827 DXE589827:DXF589827 EHA589827:EHB589827 EQW589827:EQX589827 FAS589827:FAT589827 FKO589827:FKP589827 FUK589827:FUL589827 GEG589827:GEH589827 GOC589827:GOD589827 GXY589827:GXZ589827 HHU589827:HHV589827 HRQ589827:HRR589827 IBM589827:IBN589827 ILI589827:ILJ589827 IVE589827:IVF589827 JFA589827:JFB589827 JOW589827:JOX589827 JYS589827:JYT589827 KIO589827:KIP589827 KSK589827:KSL589827 LCG589827:LCH589827 LMC589827:LMD589827 LVY589827:LVZ589827 MFU589827:MFV589827 MPQ589827:MPR589827 MZM589827:MZN589827 NJI589827:NJJ589827 NTE589827:NTF589827 ODA589827:ODB589827 OMW589827:OMX589827 OWS589827:OWT589827 PGO589827:PGP589827 PQK589827:PQL589827 QAG589827:QAH589827 QKC589827:QKD589827 QTY589827:QTZ589827 RDU589827:RDV589827 RNQ589827:RNR589827 RXM589827:RXN589827 SHI589827:SHJ589827 SRE589827:SRF589827 TBA589827:TBB589827 TKW589827:TKX589827 TUS589827:TUT589827 UEO589827:UEP589827 UOK589827:UOL589827 UYG589827:UYH589827 VIC589827:VID589827 VRY589827:VRZ589827 WBU589827:WBV589827 WLQ589827:WLR589827 WVM589827:WVN589827 E655363:F655363 JA655363:JB655363 SW655363:SX655363 ACS655363:ACT655363 AMO655363:AMP655363 AWK655363:AWL655363 BGG655363:BGH655363 BQC655363:BQD655363 BZY655363:BZZ655363 CJU655363:CJV655363 CTQ655363:CTR655363 DDM655363:DDN655363 DNI655363:DNJ655363 DXE655363:DXF655363 EHA655363:EHB655363 EQW655363:EQX655363 FAS655363:FAT655363 FKO655363:FKP655363 FUK655363:FUL655363 GEG655363:GEH655363 GOC655363:GOD655363 GXY655363:GXZ655363 HHU655363:HHV655363 HRQ655363:HRR655363 IBM655363:IBN655363 ILI655363:ILJ655363 IVE655363:IVF655363 JFA655363:JFB655363 JOW655363:JOX655363 JYS655363:JYT655363 KIO655363:KIP655363 KSK655363:KSL655363 LCG655363:LCH655363 LMC655363:LMD655363 LVY655363:LVZ655363 MFU655363:MFV655363 MPQ655363:MPR655363 MZM655363:MZN655363 NJI655363:NJJ655363 NTE655363:NTF655363 ODA655363:ODB655363 OMW655363:OMX655363 OWS655363:OWT655363 PGO655363:PGP655363 PQK655363:PQL655363 QAG655363:QAH655363 QKC655363:QKD655363 QTY655363:QTZ655363 RDU655363:RDV655363 RNQ655363:RNR655363 RXM655363:RXN655363 SHI655363:SHJ655363 SRE655363:SRF655363 TBA655363:TBB655363 TKW655363:TKX655363 TUS655363:TUT655363 UEO655363:UEP655363 UOK655363:UOL655363 UYG655363:UYH655363 VIC655363:VID655363 VRY655363:VRZ655363 WBU655363:WBV655363 WLQ655363:WLR655363 WVM655363:WVN655363 E720899:F720899 JA720899:JB720899 SW720899:SX720899 ACS720899:ACT720899 AMO720899:AMP720899 AWK720899:AWL720899 BGG720899:BGH720899 BQC720899:BQD720899 BZY720899:BZZ720899 CJU720899:CJV720899 CTQ720899:CTR720899 DDM720899:DDN720899 DNI720899:DNJ720899 DXE720899:DXF720899 EHA720899:EHB720899 EQW720899:EQX720899 FAS720899:FAT720899 FKO720899:FKP720899 FUK720899:FUL720899 GEG720899:GEH720899 GOC720899:GOD720899 GXY720899:GXZ720899 HHU720899:HHV720899 HRQ720899:HRR720899 IBM720899:IBN720899 ILI720899:ILJ720899 IVE720899:IVF720899 JFA720899:JFB720899 JOW720899:JOX720899 JYS720899:JYT720899 KIO720899:KIP720899 KSK720899:KSL720899 LCG720899:LCH720899 LMC720899:LMD720899 LVY720899:LVZ720899 MFU720899:MFV720899 MPQ720899:MPR720899 MZM720899:MZN720899 NJI720899:NJJ720899 NTE720899:NTF720899 ODA720899:ODB720899 OMW720899:OMX720899 OWS720899:OWT720899 PGO720899:PGP720899 PQK720899:PQL720899 QAG720899:QAH720899 QKC720899:QKD720899 QTY720899:QTZ720899 RDU720899:RDV720899 RNQ720899:RNR720899 RXM720899:RXN720899 SHI720899:SHJ720899 SRE720899:SRF720899 TBA720899:TBB720899 TKW720899:TKX720899 TUS720899:TUT720899 UEO720899:UEP720899 UOK720899:UOL720899 UYG720899:UYH720899 VIC720899:VID720899 VRY720899:VRZ720899 WBU720899:WBV720899 WLQ720899:WLR720899 WVM720899:WVN720899 E786435:F786435 JA786435:JB786435 SW786435:SX786435 ACS786435:ACT786435 AMO786435:AMP786435 AWK786435:AWL786435 BGG786435:BGH786435 BQC786435:BQD786435 BZY786435:BZZ786435 CJU786435:CJV786435 CTQ786435:CTR786435 DDM786435:DDN786435 DNI786435:DNJ786435 DXE786435:DXF786435 EHA786435:EHB786435 EQW786435:EQX786435 FAS786435:FAT786435 FKO786435:FKP786435 FUK786435:FUL786435 GEG786435:GEH786435 GOC786435:GOD786435 GXY786435:GXZ786435 HHU786435:HHV786435 HRQ786435:HRR786435 IBM786435:IBN786435 ILI786435:ILJ786435 IVE786435:IVF786435 JFA786435:JFB786435 JOW786435:JOX786435 JYS786435:JYT786435 KIO786435:KIP786435 KSK786435:KSL786435 LCG786435:LCH786435 LMC786435:LMD786435 LVY786435:LVZ786435 MFU786435:MFV786435 MPQ786435:MPR786435 MZM786435:MZN786435 NJI786435:NJJ786435 NTE786435:NTF786435 ODA786435:ODB786435 OMW786435:OMX786435 OWS786435:OWT786435 PGO786435:PGP786435 PQK786435:PQL786435 QAG786435:QAH786435 QKC786435:QKD786435 QTY786435:QTZ786435 RDU786435:RDV786435 RNQ786435:RNR786435 RXM786435:RXN786435 SHI786435:SHJ786435 SRE786435:SRF786435 TBA786435:TBB786435 TKW786435:TKX786435 TUS786435:TUT786435 UEO786435:UEP786435 UOK786435:UOL786435 UYG786435:UYH786435 VIC786435:VID786435 VRY786435:VRZ786435 WBU786435:WBV786435 WLQ786435:WLR786435 WVM786435:WVN786435 E851971:F851971 JA851971:JB851971 SW851971:SX851971 ACS851971:ACT851971 AMO851971:AMP851971 AWK851971:AWL851971 BGG851971:BGH851971 BQC851971:BQD851971 BZY851971:BZZ851971 CJU851971:CJV851971 CTQ851971:CTR851971 DDM851971:DDN851971 DNI851971:DNJ851971 DXE851971:DXF851971 EHA851971:EHB851971 EQW851971:EQX851971 FAS851971:FAT851971 FKO851971:FKP851971 FUK851971:FUL851971 GEG851971:GEH851971 GOC851971:GOD851971 GXY851971:GXZ851971 HHU851971:HHV851971 HRQ851971:HRR851971 IBM851971:IBN851971 ILI851971:ILJ851971 IVE851971:IVF851971 JFA851971:JFB851971 JOW851971:JOX851971 JYS851971:JYT851971 KIO851971:KIP851971 KSK851971:KSL851971 LCG851971:LCH851971 LMC851971:LMD851971 LVY851971:LVZ851971 MFU851971:MFV851971 MPQ851971:MPR851971 MZM851971:MZN851971 NJI851971:NJJ851971 NTE851971:NTF851971 ODA851971:ODB851971 OMW851971:OMX851971 OWS851971:OWT851971 PGO851971:PGP851971 PQK851971:PQL851971 QAG851971:QAH851971 QKC851971:QKD851971 QTY851971:QTZ851971 RDU851971:RDV851971 RNQ851971:RNR851971 RXM851971:RXN851971 SHI851971:SHJ851971 SRE851971:SRF851971 TBA851971:TBB851971 TKW851971:TKX851971 TUS851971:TUT851971 UEO851971:UEP851971 UOK851971:UOL851971 UYG851971:UYH851971 VIC851971:VID851971 VRY851971:VRZ851971 WBU851971:WBV851971 WLQ851971:WLR851971 WVM851971:WVN851971 E917507:F917507 JA917507:JB917507 SW917507:SX917507 ACS917507:ACT917507 AMO917507:AMP917507 AWK917507:AWL917507 BGG917507:BGH917507 BQC917507:BQD917507 BZY917507:BZZ917507 CJU917507:CJV917507 CTQ917507:CTR917507 DDM917507:DDN917507 DNI917507:DNJ917507 DXE917507:DXF917507 EHA917507:EHB917507 EQW917507:EQX917507 FAS917507:FAT917507 FKO917507:FKP917507 FUK917507:FUL917507 GEG917507:GEH917507 GOC917507:GOD917507 GXY917507:GXZ917507 HHU917507:HHV917507 HRQ917507:HRR917507 IBM917507:IBN917507 ILI917507:ILJ917507 IVE917507:IVF917507 JFA917507:JFB917507 JOW917507:JOX917507 JYS917507:JYT917507 KIO917507:KIP917507 KSK917507:KSL917507 LCG917507:LCH917507 LMC917507:LMD917507 LVY917507:LVZ917507 MFU917507:MFV917507 MPQ917507:MPR917507 MZM917507:MZN917507 NJI917507:NJJ917507 NTE917507:NTF917507 ODA917507:ODB917507 OMW917507:OMX917507 OWS917507:OWT917507 PGO917507:PGP917507 PQK917507:PQL917507 QAG917507:QAH917507 QKC917507:QKD917507 QTY917507:QTZ917507 RDU917507:RDV917507 RNQ917507:RNR917507 RXM917507:RXN917507 SHI917507:SHJ917507 SRE917507:SRF917507 TBA917507:TBB917507 TKW917507:TKX917507 TUS917507:TUT917507 UEO917507:UEP917507 UOK917507:UOL917507 UYG917507:UYH917507 VIC917507:VID917507 VRY917507:VRZ917507 WBU917507:WBV917507 WLQ917507:WLR917507 WVM917507:WVN917507 E983043:F983043 JA983043:JB983043 SW983043:SX983043 ACS983043:ACT983043 AMO983043:AMP983043 AWK983043:AWL983043 BGG983043:BGH983043 BQC983043:BQD983043 BZY983043:BZZ983043 CJU983043:CJV983043 CTQ983043:CTR983043 DDM983043:DDN983043 DNI983043:DNJ983043 DXE983043:DXF983043 EHA983043:EHB983043 EQW983043:EQX983043 FAS983043:FAT983043 FKO983043:FKP983043 FUK983043:FUL983043 GEG983043:GEH983043 GOC983043:GOD983043 GXY983043:GXZ983043 HHU983043:HHV983043 HRQ983043:HRR983043 IBM983043:IBN983043 ILI983043:ILJ983043 IVE983043:IVF983043 JFA983043:JFB983043 JOW983043:JOX983043 JYS983043:JYT983043 KIO983043:KIP983043 KSK983043:KSL983043 LCG983043:LCH983043 LMC983043:LMD983043 LVY983043:LVZ983043 MFU983043:MFV983043 MPQ983043:MPR983043 MZM983043:MZN983043 NJI983043:NJJ983043 NTE983043:NTF983043 ODA983043:ODB983043 OMW983043:OMX983043 OWS983043:OWT983043 PGO983043:PGP983043 PQK983043:PQL983043 QAG983043:QAH983043 QKC983043:QKD983043 QTY983043:QTZ983043 RDU983043:RDV983043 RNQ983043:RNR983043 RXM983043:RXN983043 SHI983043:SHJ983043 SRE983043:SRF983043 TBA983043:TBB983043 TKW983043:TKX983043 TUS983043:TUT983043 UEO983043:UEP983043 UOK983043:UOL983043 UYG983043:UYH983043 VIC983043:VID983043 VRY983043:VRZ983043 WBU983043:WBV983043 WLQ983043:WLR983043 WVM983043:WVN983043 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formula1>$M$4:$M$6</formula1>
    </dataValidation>
    <dataValidation type="custom" allowBlank="1" showInputMessage="1" showErrorMessage="1" sqref="F30:F39 JB30:JB39 SX30:SX39 ACT30:ACT39 AMP30:AMP39 AWL30:AWL39 BGH30:BGH39 BQD30:BQD39 BZZ30:BZZ39 CJV30:CJV39 CTR30:CTR39 DDN30:DDN39 DNJ30:DNJ39 DXF30:DXF39 EHB30:EHB39 EQX30:EQX39 FAT30:FAT39 FKP30:FKP39 FUL30:FUL39 GEH30:GEH39 GOD30:GOD39 GXZ30:GXZ39 HHV30:HHV39 HRR30:HRR39 IBN30:IBN39 ILJ30:ILJ39 IVF30:IVF39 JFB30:JFB39 JOX30:JOX39 JYT30:JYT39 KIP30:KIP39 KSL30:KSL39 LCH30:LCH39 LMD30:LMD39 LVZ30:LVZ39 MFV30:MFV39 MPR30:MPR39 MZN30:MZN39 NJJ30:NJJ39 NTF30:NTF39 ODB30:ODB39 OMX30:OMX39 OWT30:OWT39 PGP30:PGP39 PQL30:PQL39 QAH30:QAH39 QKD30:QKD39 QTZ30:QTZ39 RDV30:RDV39 RNR30:RNR39 RXN30:RXN39 SHJ30:SHJ39 SRF30:SRF39 TBB30:TBB39 TKX30:TKX39 TUT30:TUT39 UEP30:UEP39 UOL30:UOL39 UYH30:UYH39 VID30:VID39 VRZ30:VRZ39 WBV30:WBV39 WLR30:WLR39 WVN30:WVN39 F65566:F65575 JB65566:JB65575 SX65566:SX65575 ACT65566:ACT65575 AMP65566:AMP65575 AWL65566:AWL65575 BGH65566:BGH65575 BQD65566:BQD65575 BZZ65566:BZZ65575 CJV65566:CJV65575 CTR65566:CTR65575 DDN65566:DDN65575 DNJ65566:DNJ65575 DXF65566:DXF65575 EHB65566:EHB65575 EQX65566:EQX65575 FAT65566:FAT65575 FKP65566:FKP65575 FUL65566:FUL65575 GEH65566:GEH65575 GOD65566:GOD65575 GXZ65566:GXZ65575 HHV65566:HHV65575 HRR65566:HRR65575 IBN65566:IBN65575 ILJ65566:ILJ65575 IVF65566:IVF65575 JFB65566:JFB65575 JOX65566:JOX65575 JYT65566:JYT65575 KIP65566:KIP65575 KSL65566:KSL65575 LCH65566:LCH65575 LMD65566:LMD65575 LVZ65566:LVZ65575 MFV65566:MFV65575 MPR65566:MPR65575 MZN65566:MZN65575 NJJ65566:NJJ65575 NTF65566:NTF65575 ODB65566:ODB65575 OMX65566:OMX65575 OWT65566:OWT65575 PGP65566:PGP65575 PQL65566:PQL65575 QAH65566:QAH65575 QKD65566:QKD65575 QTZ65566:QTZ65575 RDV65566:RDV65575 RNR65566:RNR65575 RXN65566:RXN65575 SHJ65566:SHJ65575 SRF65566:SRF65575 TBB65566:TBB65575 TKX65566:TKX65575 TUT65566:TUT65575 UEP65566:UEP65575 UOL65566:UOL65575 UYH65566:UYH65575 VID65566:VID65575 VRZ65566:VRZ65575 WBV65566:WBV65575 WLR65566:WLR65575 WVN65566:WVN65575 F131102:F131111 JB131102:JB131111 SX131102:SX131111 ACT131102:ACT131111 AMP131102:AMP131111 AWL131102:AWL131111 BGH131102:BGH131111 BQD131102:BQD131111 BZZ131102:BZZ131111 CJV131102:CJV131111 CTR131102:CTR131111 DDN131102:DDN131111 DNJ131102:DNJ131111 DXF131102:DXF131111 EHB131102:EHB131111 EQX131102:EQX131111 FAT131102:FAT131111 FKP131102:FKP131111 FUL131102:FUL131111 GEH131102:GEH131111 GOD131102:GOD131111 GXZ131102:GXZ131111 HHV131102:HHV131111 HRR131102:HRR131111 IBN131102:IBN131111 ILJ131102:ILJ131111 IVF131102:IVF131111 JFB131102:JFB131111 JOX131102:JOX131111 JYT131102:JYT131111 KIP131102:KIP131111 KSL131102:KSL131111 LCH131102:LCH131111 LMD131102:LMD131111 LVZ131102:LVZ131111 MFV131102:MFV131111 MPR131102:MPR131111 MZN131102:MZN131111 NJJ131102:NJJ131111 NTF131102:NTF131111 ODB131102:ODB131111 OMX131102:OMX131111 OWT131102:OWT131111 PGP131102:PGP131111 PQL131102:PQL131111 QAH131102:QAH131111 QKD131102:QKD131111 QTZ131102:QTZ131111 RDV131102:RDV131111 RNR131102:RNR131111 RXN131102:RXN131111 SHJ131102:SHJ131111 SRF131102:SRF131111 TBB131102:TBB131111 TKX131102:TKX131111 TUT131102:TUT131111 UEP131102:UEP131111 UOL131102:UOL131111 UYH131102:UYH131111 VID131102:VID131111 VRZ131102:VRZ131111 WBV131102:WBV131111 WLR131102:WLR131111 WVN131102:WVN131111 F196638:F196647 JB196638:JB196647 SX196638:SX196647 ACT196638:ACT196647 AMP196638:AMP196647 AWL196638:AWL196647 BGH196638:BGH196647 BQD196638:BQD196647 BZZ196638:BZZ196647 CJV196638:CJV196647 CTR196638:CTR196647 DDN196638:DDN196647 DNJ196638:DNJ196647 DXF196638:DXF196647 EHB196638:EHB196647 EQX196638:EQX196647 FAT196638:FAT196647 FKP196638:FKP196647 FUL196638:FUL196647 GEH196638:GEH196647 GOD196638:GOD196647 GXZ196638:GXZ196647 HHV196638:HHV196647 HRR196638:HRR196647 IBN196638:IBN196647 ILJ196638:ILJ196647 IVF196638:IVF196647 JFB196638:JFB196647 JOX196638:JOX196647 JYT196638:JYT196647 KIP196638:KIP196647 KSL196638:KSL196647 LCH196638:LCH196647 LMD196638:LMD196647 LVZ196638:LVZ196647 MFV196638:MFV196647 MPR196638:MPR196647 MZN196638:MZN196647 NJJ196638:NJJ196647 NTF196638:NTF196647 ODB196638:ODB196647 OMX196638:OMX196647 OWT196638:OWT196647 PGP196638:PGP196647 PQL196638:PQL196647 QAH196638:QAH196647 QKD196638:QKD196647 QTZ196638:QTZ196647 RDV196638:RDV196647 RNR196638:RNR196647 RXN196638:RXN196647 SHJ196638:SHJ196647 SRF196638:SRF196647 TBB196638:TBB196647 TKX196638:TKX196647 TUT196638:TUT196647 UEP196638:UEP196647 UOL196638:UOL196647 UYH196638:UYH196647 VID196638:VID196647 VRZ196638:VRZ196647 WBV196638:WBV196647 WLR196638:WLR196647 WVN196638:WVN196647 F262174:F262183 JB262174:JB262183 SX262174:SX262183 ACT262174:ACT262183 AMP262174:AMP262183 AWL262174:AWL262183 BGH262174:BGH262183 BQD262174:BQD262183 BZZ262174:BZZ262183 CJV262174:CJV262183 CTR262174:CTR262183 DDN262174:DDN262183 DNJ262174:DNJ262183 DXF262174:DXF262183 EHB262174:EHB262183 EQX262174:EQX262183 FAT262174:FAT262183 FKP262174:FKP262183 FUL262174:FUL262183 GEH262174:GEH262183 GOD262174:GOD262183 GXZ262174:GXZ262183 HHV262174:HHV262183 HRR262174:HRR262183 IBN262174:IBN262183 ILJ262174:ILJ262183 IVF262174:IVF262183 JFB262174:JFB262183 JOX262174:JOX262183 JYT262174:JYT262183 KIP262174:KIP262183 KSL262174:KSL262183 LCH262174:LCH262183 LMD262174:LMD262183 LVZ262174:LVZ262183 MFV262174:MFV262183 MPR262174:MPR262183 MZN262174:MZN262183 NJJ262174:NJJ262183 NTF262174:NTF262183 ODB262174:ODB262183 OMX262174:OMX262183 OWT262174:OWT262183 PGP262174:PGP262183 PQL262174:PQL262183 QAH262174:QAH262183 QKD262174:QKD262183 QTZ262174:QTZ262183 RDV262174:RDV262183 RNR262174:RNR262183 RXN262174:RXN262183 SHJ262174:SHJ262183 SRF262174:SRF262183 TBB262174:TBB262183 TKX262174:TKX262183 TUT262174:TUT262183 UEP262174:UEP262183 UOL262174:UOL262183 UYH262174:UYH262183 VID262174:VID262183 VRZ262174:VRZ262183 WBV262174:WBV262183 WLR262174:WLR262183 WVN262174:WVN262183 F327710:F327719 JB327710:JB327719 SX327710:SX327719 ACT327710:ACT327719 AMP327710:AMP327719 AWL327710:AWL327719 BGH327710:BGH327719 BQD327710:BQD327719 BZZ327710:BZZ327719 CJV327710:CJV327719 CTR327710:CTR327719 DDN327710:DDN327719 DNJ327710:DNJ327719 DXF327710:DXF327719 EHB327710:EHB327719 EQX327710:EQX327719 FAT327710:FAT327719 FKP327710:FKP327719 FUL327710:FUL327719 GEH327710:GEH327719 GOD327710:GOD327719 GXZ327710:GXZ327719 HHV327710:HHV327719 HRR327710:HRR327719 IBN327710:IBN327719 ILJ327710:ILJ327719 IVF327710:IVF327719 JFB327710:JFB327719 JOX327710:JOX327719 JYT327710:JYT327719 KIP327710:KIP327719 KSL327710:KSL327719 LCH327710:LCH327719 LMD327710:LMD327719 LVZ327710:LVZ327719 MFV327710:MFV327719 MPR327710:MPR327719 MZN327710:MZN327719 NJJ327710:NJJ327719 NTF327710:NTF327719 ODB327710:ODB327719 OMX327710:OMX327719 OWT327710:OWT327719 PGP327710:PGP327719 PQL327710:PQL327719 QAH327710:QAH327719 QKD327710:QKD327719 QTZ327710:QTZ327719 RDV327710:RDV327719 RNR327710:RNR327719 RXN327710:RXN327719 SHJ327710:SHJ327719 SRF327710:SRF327719 TBB327710:TBB327719 TKX327710:TKX327719 TUT327710:TUT327719 UEP327710:UEP327719 UOL327710:UOL327719 UYH327710:UYH327719 VID327710:VID327719 VRZ327710:VRZ327719 WBV327710:WBV327719 WLR327710:WLR327719 WVN327710:WVN327719 F393246:F393255 JB393246:JB393255 SX393246:SX393255 ACT393246:ACT393255 AMP393246:AMP393255 AWL393246:AWL393255 BGH393246:BGH393255 BQD393246:BQD393255 BZZ393246:BZZ393255 CJV393246:CJV393255 CTR393246:CTR393255 DDN393246:DDN393255 DNJ393246:DNJ393255 DXF393246:DXF393255 EHB393246:EHB393255 EQX393246:EQX393255 FAT393246:FAT393255 FKP393246:FKP393255 FUL393246:FUL393255 GEH393246:GEH393255 GOD393246:GOD393255 GXZ393246:GXZ393255 HHV393246:HHV393255 HRR393246:HRR393255 IBN393246:IBN393255 ILJ393246:ILJ393255 IVF393246:IVF393255 JFB393246:JFB393255 JOX393246:JOX393255 JYT393246:JYT393255 KIP393246:KIP393255 KSL393246:KSL393255 LCH393246:LCH393255 LMD393246:LMD393255 LVZ393246:LVZ393255 MFV393246:MFV393255 MPR393246:MPR393255 MZN393246:MZN393255 NJJ393246:NJJ393255 NTF393246:NTF393255 ODB393246:ODB393255 OMX393246:OMX393255 OWT393246:OWT393255 PGP393246:PGP393255 PQL393246:PQL393255 QAH393246:QAH393255 QKD393246:QKD393255 QTZ393246:QTZ393255 RDV393246:RDV393255 RNR393246:RNR393255 RXN393246:RXN393255 SHJ393246:SHJ393255 SRF393246:SRF393255 TBB393246:TBB393255 TKX393246:TKX393255 TUT393246:TUT393255 UEP393246:UEP393255 UOL393246:UOL393255 UYH393246:UYH393255 VID393246:VID393255 VRZ393246:VRZ393255 WBV393246:WBV393255 WLR393246:WLR393255 WVN393246:WVN393255 F458782:F458791 JB458782:JB458791 SX458782:SX458791 ACT458782:ACT458791 AMP458782:AMP458791 AWL458782:AWL458791 BGH458782:BGH458791 BQD458782:BQD458791 BZZ458782:BZZ458791 CJV458782:CJV458791 CTR458782:CTR458791 DDN458782:DDN458791 DNJ458782:DNJ458791 DXF458782:DXF458791 EHB458782:EHB458791 EQX458782:EQX458791 FAT458782:FAT458791 FKP458782:FKP458791 FUL458782:FUL458791 GEH458782:GEH458791 GOD458782:GOD458791 GXZ458782:GXZ458791 HHV458782:HHV458791 HRR458782:HRR458791 IBN458782:IBN458791 ILJ458782:ILJ458791 IVF458782:IVF458791 JFB458782:JFB458791 JOX458782:JOX458791 JYT458782:JYT458791 KIP458782:KIP458791 KSL458782:KSL458791 LCH458782:LCH458791 LMD458782:LMD458791 LVZ458782:LVZ458791 MFV458782:MFV458791 MPR458782:MPR458791 MZN458782:MZN458791 NJJ458782:NJJ458791 NTF458782:NTF458791 ODB458782:ODB458791 OMX458782:OMX458791 OWT458782:OWT458791 PGP458782:PGP458791 PQL458782:PQL458791 QAH458782:QAH458791 QKD458782:QKD458791 QTZ458782:QTZ458791 RDV458782:RDV458791 RNR458782:RNR458791 RXN458782:RXN458791 SHJ458782:SHJ458791 SRF458782:SRF458791 TBB458782:TBB458791 TKX458782:TKX458791 TUT458782:TUT458791 UEP458782:UEP458791 UOL458782:UOL458791 UYH458782:UYH458791 VID458782:VID458791 VRZ458782:VRZ458791 WBV458782:WBV458791 WLR458782:WLR458791 WVN458782:WVN458791 F524318:F524327 JB524318:JB524327 SX524318:SX524327 ACT524318:ACT524327 AMP524318:AMP524327 AWL524318:AWL524327 BGH524318:BGH524327 BQD524318:BQD524327 BZZ524318:BZZ524327 CJV524318:CJV524327 CTR524318:CTR524327 DDN524318:DDN524327 DNJ524318:DNJ524327 DXF524318:DXF524327 EHB524318:EHB524327 EQX524318:EQX524327 FAT524318:FAT524327 FKP524318:FKP524327 FUL524318:FUL524327 GEH524318:GEH524327 GOD524318:GOD524327 GXZ524318:GXZ524327 HHV524318:HHV524327 HRR524318:HRR524327 IBN524318:IBN524327 ILJ524318:ILJ524327 IVF524318:IVF524327 JFB524318:JFB524327 JOX524318:JOX524327 JYT524318:JYT524327 KIP524318:KIP524327 KSL524318:KSL524327 LCH524318:LCH524327 LMD524318:LMD524327 LVZ524318:LVZ524327 MFV524318:MFV524327 MPR524318:MPR524327 MZN524318:MZN524327 NJJ524318:NJJ524327 NTF524318:NTF524327 ODB524318:ODB524327 OMX524318:OMX524327 OWT524318:OWT524327 PGP524318:PGP524327 PQL524318:PQL524327 QAH524318:QAH524327 QKD524318:QKD524327 QTZ524318:QTZ524327 RDV524318:RDV524327 RNR524318:RNR524327 RXN524318:RXN524327 SHJ524318:SHJ524327 SRF524318:SRF524327 TBB524318:TBB524327 TKX524318:TKX524327 TUT524318:TUT524327 UEP524318:UEP524327 UOL524318:UOL524327 UYH524318:UYH524327 VID524318:VID524327 VRZ524318:VRZ524327 WBV524318:WBV524327 WLR524318:WLR524327 WVN524318:WVN524327 F589854:F589863 JB589854:JB589863 SX589854:SX589863 ACT589854:ACT589863 AMP589854:AMP589863 AWL589854:AWL589863 BGH589854:BGH589863 BQD589854:BQD589863 BZZ589854:BZZ589863 CJV589854:CJV589863 CTR589854:CTR589863 DDN589854:DDN589863 DNJ589854:DNJ589863 DXF589854:DXF589863 EHB589854:EHB589863 EQX589854:EQX589863 FAT589854:FAT589863 FKP589854:FKP589863 FUL589854:FUL589863 GEH589854:GEH589863 GOD589854:GOD589863 GXZ589854:GXZ589863 HHV589854:HHV589863 HRR589854:HRR589863 IBN589854:IBN589863 ILJ589854:ILJ589863 IVF589854:IVF589863 JFB589854:JFB589863 JOX589854:JOX589863 JYT589854:JYT589863 KIP589854:KIP589863 KSL589854:KSL589863 LCH589854:LCH589863 LMD589854:LMD589863 LVZ589854:LVZ589863 MFV589854:MFV589863 MPR589854:MPR589863 MZN589854:MZN589863 NJJ589854:NJJ589863 NTF589854:NTF589863 ODB589854:ODB589863 OMX589854:OMX589863 OWT589854:OWT589863 PGP589854:PGP589863 PQL589854:PQL589863 QAH589854:QAH589863 QKD589854:QKD589863 QTZ589854:QTZ589863 RDV589854:RDV589863 RNR589854:RNR589863 RXN589854:RXN589863 SHJ589854:SHJ589863 SRF589854:SRF589863 TBB589854:TBB589863 TKX589854:TKX589863 TUT589854:TUT589863 UEP589854:UEP589863 UOL589854:UOL589863 UYH589854:UYH589863 VID589854:VID589863 VRZ589854:VRZ589863 WBV589854:WBV589863 WLR589854:WLR589863 WVN589854:WVN589863 F655390:F655399 JB655390:JB655399 SX655390:SX655399 ACT655390:ACT655399 AMP655390:AMP655399 AWL655390:AWL655399 BGH655390:BGH655399 BQD655390:BQD655399 BZZ655390:BZZ655399 CJV655390:CJV655399 CTR655390:CTR655399 DDN655390:DDN655399 DNJ655390:DNJ655399 DXF655390:DXF655399 EHB655390:EHB655399 EQX655390:EQX655399 FAT655390:FAT655399 FKP655390:FKP655399 FUL655390:FUL655399 GEH655390:GEH655399 GOD655390:GOD655399 GXZ655390:GXZ655399 HHV655390:HHV655399 HRR655390:HRR655399 IBN655390:IBN655399 ILJ655390:ILJ655399 IVF655390:IVF655399 JFB655390:JFB655399 JOX655390:JOX655399 JYT655390:JYT655399 KIP655390:KIP655399 KSL655390:KSL655399 LCH655390:LCH655399 LMD655390:LMD655399 LVZ655390:LVZ655399 MFV655390:MFV655399 MPR655390:MPR655399 MZN655390:MZN655399 NJJ655390:NJJ655399 NTF655390:NTF655399 ODB655390:ODB655399 OMX655390:OMX655399 OWT655390:OWT655399 PGP655390:PGP655399 PQL655390:PQL655399 QAH655390:QAH655399 QKD655390:QKD655399 QTZ655390:QTZ655399 RDV655390:RDV655399 RNR655390:RNR655399 RXN655390:RXN655399 SHJ655390:SHJ655399 SRF655390:SRF655399 TBB655390:TBB655399 TKX655390:TKX655399 TUT655390:TUT655399 UEP655390:UEP655399 UOL655390:UOL655399 UYH655390:UYH655399 VID655390:VID655399 VRZ655390:VRZ655399 WBV655390:WBV655399 WLR655390:WLR655399 WVN655390:WVN655399 F720926:F720935 JB720926:JB720935 SX720926:SX720935 ACT720926:ACT720935 AMP720926:AMP720935 AWL720926:AWL720935 BGH720926:BGH720935 BQD720926:BQD720935 BZZ720926:BZZ720935 CJV720926:CJV720935 CTR720926:CTR720935 DDN720926:DDN720935 DNJ720926:DNJ720935 DXF720926:DXF720935 EHB720926:EHB720935 EQX720926:EQX720935 FAT720926:FAT720935 FKP720926:FKP720935 FUL720926:FUL720935 GEH720926:GEH720935 GOD720926:GOD720935 GXZ720926:GXZ720935 HHV720926:HHV720935 HRR720926:HRR720935 IBN720926:IBN720935 ILJ720926:ILJ720935 IVF720926:IVF720935 JFB720926:JFB720935 JOX720926:JOX720935 JYT720926:JYT720935 KIP720926:KIP720935 KSL720926:KSL720935 LCH720926:LCH720935 LMD720926:LMD720935 LVZ720926:LVZ720935 MFV720926:MFV720935 MPR720926:MPR720935 MZN720926:MZN720935 NJJ720926:NJJ720935 NTF720926:NTF720935 ODB720926:ODB720935 OMX720926:OMX720935 OWT720926:OWT720935 PGP720926:PGP720935 PQL720926:PQL720935 QAH720926:QAH720935 QKD720926:QKD720935 QTZ720926:QTZ720935 RDV720926:RDV720935 RNR720926:RNR720935 RXN720926:RXN720935 SHJ720926:SHJ720935 SRF720926:SRF720935 TBB720926:TBB720935 TKX720926:TKX720935 TUT720926:TUT720935 UEP720926:UEP720935 UOL720926:UOL720935 UYH720926:UYH720935 VID720926:VID720935 VRZ720926:VRZ720935 WBV720926:WBV720935 WLR720926:WLR720935 WVN720926:WVN720935 F786462:F786471 JB786462:JB786471 SX786462:SX786471 ACT786462:ACT786471 AMP786462:AMP786471 AWL786462:AWL786471 BGH786462:BGH786471 BQD786462:BQD786471 BZZ786462:BZZ786471 CJV786462:CJV786471 CTR786462:CTR786471 DDN786462:DDN786471 DNJ786462:DNJ786471 DXF786462:DXF786471 EHB786462:EHB786471 EQX786462:EQX786471 FAT786462:FAT786471 FKP786462:FKP786471 FUL786462:FUL786471 GEH786462:GEH786471 GOD786462:GOD786471 GXZ786462:GXZ786471 HHV786462:HHV786471 HRR786462:HRR786471 IBN786462:IBN786471 ILJ786462:ILJ786471 IVF786462:IVF786471 JFB786462:JFB786471 JOX786462:JOX786471 JYT786462:JYT786471 KIP786462:KIP786471 KSL786462:KSL786471 LCH786462:LCH786471 LMD786462:LMD786471 LVZ786462:LVZ786471 MFV786462:MFV786471 MPR786462:MPR786471 MZN786462:MZN786471 NJJ786462:NJJ786471 NTF786462:NTF786471 ODB786462:ODB786471 OMX786462:OMX786471 OWT786462:OWT786471 PGP786462:PGP786471 PQL786462:PQL786471 QAH786462:QAH786471 QKD786462:QKD786471 QTZ786462:QTZ786471 RDV786462:RDV786471 RNR786462:RNR786471 RXN786462:RXN786471 SHJ786462:SHJ786471 SRF786462:SRF786471 TBB786462:TBB786471 TKX786462:TKX786471 TUT786462:TUT786471 UEP786462:UEP786471 UOL786462:UOL786471 UYH786462:UYH786471 VID786462:VID786471 VRZ786462:VRZ786471 WBV786462:WBV786471 WLR786462:WLR786471 WVN786462:WVN786471 F851998:F852007 JB851998:JB852007 SX851998:SX852007 ACT851998:ACT852007 AMP851998:AMP852007 AWL851998:AWL852007 BGH851998:BGH852007 BQD851998:BQD852007 BZZ851998:BZZ852007 CJV851998:CJV852007 CTR851998:CTR852007 DDN851998:DDN852007 DNJ851998:DNJ852007 DXF851998:DXF852007 EHB851998:EHB852007 EQX851998:EQX852007 FAT851998:FAT852007 FKP851998:FKP852007 FUL851998:FUL852007 GEH851998:GEH852007 GOD851998:GOD852007 GXZ851998:GXZ852007 HHV851998:HHV852007 HRR851998:HRR852007 IBN851998:IBN852007 ILJ851998:ILJ852007 IVF851998:IVF852007 JFB851998:JFB852007 JOX851998:JOX852007 JYT851998:JYT852007 KIP851998:KIP852007 KSL851998:KSL852007 LCH851998:LCH852007 LMD851998:LMD852007 LVZ851998:LVZ852007 MFV851998:MFV852007 MPR851998:MPR852007 MZN851998:MZN852007 NJJ851998:NJJ852007 NTF851998:NTF852007 ODB851998:ODB852007 OMX851998:OMX852007 OWT851998:OWT852007 PGP851998:PGP852007 PQL851998:PQL852007 QAH851998:QAH852007 QKD851998:QKD852007 QTZ851998:QTZ852007 RDV851998:RDV852007 RNR851998:RNR852007 RXN851998:RXN852007 SHJ851998:SHJ852007 SRF851998:SRF852007 TBB851998:TBB852007 TKX851998:TKX852007 TUT851998:TUT852007 UEP851998:UEP852007 UOL851998:UOL852007 UYH851998:UYH852007 VID851998:VID852007 VRZ851998:VRZ852007 WBV851998:WBV852007 WLR851998:WLR852007 WVN851998:WVN852007 F917534:F917543 JB917534:JB917543 SX917534:SX917543 ACT917534:ACT917543 AMP917534:AMP917543 AWL917534:AWL917543 BGH917534:BGH917543 BQD917534:BQD917543 BZZ917534:BZZ917543 CJV917534:CJV917543 CTR917534:CTR917543 DDN917534:DDN917543 DNJ917534:DNJ917543 DXF917534:DXF917543 EHB917534:EHB917543 EQX917534:EQX917543 FAT917534:FAT917543 FKP917534:FKP917543 FUL917534:FUL917543 GEH917534:GEH917543 GOD917534:GOD917543 GXZ917534:GXZ917543 HHV917534:HHV917543 HRR917534:HRR917543 IBN917534:IBN917543 ILJ917534:ILJ917543 IVF917534:IVF917543 JFB917534:JFB917543 JOX917534:JOX917543 JYT917534:JYT917543 KIP917534:KIP917543 KSL917534:KSL917543 LCH917534:LCH917543 LMD917534:LMD917543 LVZ917534:LVZ917543 MFV917534:MFV917543 MPR917534:MPR917543 MZN917534:MZN917543 NJJ917534:NJJ917543 NTF917534:NTF917543 ODB917534:ODB917543 OMX917534:OMX917543 OWT917534:OWT917543 PGP917534:PGP917543 PQL917534:PQL917543 QAH917534:QAH917543 QKD917534:QKD917543 QTZ917534:QTZ917543 RDV917534:RDV917543 RNR917534:RNR917543 RXN917534:RXN917543 SHJ917534:SHJ917543 SRF917534:SRF917543 TBB917534:TBB917543 TKX917534:TKX917543 TUT917534:TUT917543 UEP917534:UEP917543 UOL917534:UOL917543 UYH917534:UYH917543 VID917534:VID917543 VRZ917534:VRZ917543 WBV917534:WBV917543 WLR917534:WLR917543 WVN917534:WVN917543 F983070:F983079 JB983070:JB983079 SX983070:SX983079 ACT983070:ACT983079 AMP983070:AMP983079 AWL983070:AWL983079 BGH983070:BGH983079 BQD983070:BQD983079 BZZ983070:BZZ983079 CJV983070:CJV983079 CTR983070:CTR983079 DDN983070:DDN983079 DNJ983070:DNJ983079 DXF983070:DXF983079 EHB983070:EHB983079 EQX983070:EQX983079 FAT983070:FAT983079 FKP983070:FKP983079 FUL983070:FUL983079 GEH983070:GEH983079 GOD983070:GOD983079 GXZ983070:GXZ983079 HHV983070:HHV983079 HRR983070:HRR983079 IBN983070:IBN983079 ILJ983070:ILJ983079 IVF983070:IVF983079 JFB983070:JFB983079 JOX983070:JOX983079 JYT983070:JYT983079 KIP983070:KIP983079 KSL983070:KSL983079 LCH983070:LCH983079 LMD983070:LMD983079 LVZ983070:LVZ983079 MFV983070:MFV983079 MPR983070:MPR983079 MZN983070:MZN983079 NJJ983070:NJJ983079 NTF983070:NTF983079 ODB983070:ODB983079 OMX983070:OMX983079 OWT983070:OWT983079 PGP983070:PGP983079 PQL983070:PQL983079 QAH983070:QAH983079 QKD983070:QKD983079 QTZ983070:QTZ983079 RDV983070:RDV983079 RNR983070:RNR983079 RXN983070:RXN983079 SHJ983070:SHJ983079 SRF983070:SRF983079 TBB983070:TBB983079 TKX983070:TKX983079 TUT983070:TUT983079 UEP983070:UEP983079 UOL983070:UOL983079 UYH983070:UYH983079 VID983070:VID983079 VRZ983070:VRZ983079 WBV983070:WBV983079 WLR983070:WLR983079 WVN983070:WVN983079">
      <formula1>"&lt;=1"</formula1>
    </dataValidation>
  </dataValidations>
  <pageMargins left="0.7" right="0.7" top="0.75" bottom="0.75" header="0.3" footer="0.3"/>
  <headerFooter scaleWithDoc="1" alignWithMargins="0" differentFirst="0" differentOddEven="0"/>
  <drawing r:id="rId1"/>
  <extLst/>
</worksheet>
</file>

<file path=xl/worksheets/sheet1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6"/>
  <dimension ref="A2:M103"/>
  <sheetViews>
    <sheetView view="normal" workbookViewId="0">
      <selection pane="topLeft" activeCell="A1" sqref="A1"/>
    </sheetView>
  </sheetViews>
  <sheetFormatPr defaultRowHeight="14.5"/>
  <cols>
    <col min="1" max="5" width="9.140625" style="27" customWidth="1"/>
  </cols>
  <sheetData>
    <row r="2" spans="1:13">
      <c r="A2" s="27" t="s">
        <v>9</v>
      </c>
      <c r="B2" s="27" t="s">
        <v>893</v>
      </c>
      <c r="E2" s="27" t="s">
        <v>894</v>
      </c>
      <c r="F2" t="s">
        <v>895</v>
      </c>
      <c r="G2" t="s">
        <v>896</v>
      </c>
      <c r="H2" t="s">
        <v>897</v>
      </c>
      <c r="I2" t="s">
        <v>898</v>
      </c>
      <c r="J2" t="s">
        <v>899</v>
      </c>
      <c r="K2" t="s">
        <v>900</v>
      </c>
      <c r="L2" t="s">
        <v>901</v>
      </c>
      <c r="M2" t="s">
        <v>902</v>
      </c>
    </row>
    <row r="3" spans="1:9">
      <c r="A3" s="27">
        <v>45017</v>
      </c>
      <c r="B3" s="27">
        <v>45017</v>
      </c>
      <c r="C3" s="27">
        <v>45032</v>
      </c>
      <c r="D3" s="27" t="s">
        <v>903</v>
      </c>
      <c r="E3" s="27">
        <v>45023</v>
      </c>
      <c r="F3" t="s">
        <v>27</v>
      </c>
      <c r="G3">
        <v>190</v>
      </c>
      <c r="H3">
        <v>194</v>
      </c>
      <c r="I3">
        <v>194</v>
      </c>
    </row>
    <row r="4" spans="1:13">
      <c r="A4" s="27">
        <v>45018</v>
      </c>
      <c r="B4" s="27">
        <v>45075</v>
      </c>
      <c r="C4" s="27">
        <v>45081</v>
      </c>
      <c r="D4" s="27" t="s">
        <v>904</v>
      </c>
      <c r="E4" s="27">
        <v>45026</v>
      </c>
      <c r="F4" t="s">
        <v>225</v>
      </c>
      <c r="G4">
        <v>45</v>
      </c>
      <c r="H4">
        <v>46</v>
      </c>
      <c r="I4">
        <v>46</v>
      </c>
      <c r="J4">
        <v>46</v>
      </c>
      <c r="K4">
        <v>50</v>
      </c>
      <c r="L4">
        <v>50</v>
      </c>
      <c r="M4">
        <v>52</v>
      </c>
    </row>
    <row r="5" spans="1:13">
      <c r="A5" s="27">
        <v>45019</v>
      </c>
      <c r="B5" s="27">
        <v>45127</v>
      </c>
      <c r="C5" s="27">
        <v>45169</v>
      </c>
      <c r="D5" s="27" t="s">
        <v>905</v>
      </c>
      <c r="E5" s="27">
        <v>45047</v>
      </c>
      <c r="F5" t="s">
        <v>105</v>
      </c>
      <c r="G5">
        <v>41</v>
      </c>
      <c r="H5">
        <v>42</v>
      </c>
      <c r="I5">
        <v>42</v>
      </c>
      <c r="J5">
        <v>42</v>
      </c>
      <c r="K5">
        <v>45</v>
      </c>
      <c r="L5">
        <v>45</v>
      </c>
      <c r="M5">
        <v>47</v>
      </c>
    </row>
    <row r="6" spans="1:12">
      <c r="A6" s="27">
        <v>45020</v>
      </c>
      <c r="B6" s="27">
        <v>45220</v>
      </c>
      <c r="C6" s="27">
        <v>45228</v>
      </c>
      <c r="D6" s="27" t="s">
        <v>904</v>
      </c>
      <c r="E6" s="27">
        <v>45054</v>
      </c>
      <c r="F6" t="s">
        <v>906</v>
      </c>
      <c r="G6">
        <v>45</v>
      </c>
      <c r="H6">
        <v>46</v>
      </c>
      <c r="I6">
        <v>46</v>
      </c>
      <c r="J6">
        <v>46</v>
      </c>
      <c r="K6">
        <v>50</v>
      </c>
      <c r="L6">
        <v>50</v>
      </c>
    </row>
    <row r="7" spans="1:13">
      <c r="A7" s="27">
        <v>45021</v>
      </c>
      <c r="B7" s="27">
        <v>45281</v>
      </c>
      <c r="C7" s="27">
        <v>45294</v>
      </c>
      <c r="D7" s="27" t="s">
        <v>907</v>
      </c>
      <c r="E7" s="27">
        <v>45075</v>
      </c>
      <c r="F7" t="s">
        <v>35</v>
      </c>
      <c r="G7">
        <v>45</v>
      </c>
      <c r="H7">
        <v>46</v>
      </c>
      <c r="I7">
        <v>46</v>
      </c>
      <c r="J7">
        <v>46</v>
      </c>
      <c r="K7">
        <v>50</v>
      </c>
      <c r="L7">
        <v>50</v>
      </c>
      <c r="M7">
        <v>52</v>
      </c>
    </row>
    <row r="8" spans="1:12">
      <c r="A8" s="27">
        <v>45022</v>
      </c>
      <c r="B8" s="27">
        <v>45339</v>
      </c>
      <c r="C8" s="27">
        <v>45347</v>
      </c>
      <c r="D8" s="27" t="s">
        <v>904</v>
      </c>
      <c r="E8" s="27">
        <v>45166</v>
      </c>
      <c r="F8" t="s">
        <v>908</v>
      </c>
      <c r="G8">
        <v>45</v>
      </c>
      <c r="H8">
        <v>46</v>
      </c>
      <c r="I8">
        <v>46</v>
      </c>
      <c r="J8">
        <v>46</v>
      </c>
      <c r="K8">
        <v>50</v>
      </c>
      <c r="L8">
        <v>50</v>
      </c>
    </row>
    <row r="9" spans="1:13">
      <c r="A9" s="27">
        <v>45023</v>
      </c>
      <c r="E9" s="27">
        <v>45285</v>
      </c>
      <c r="F9" t="s">
        <v>909</v>
      </c>
      <c r="H9">
        <v>211</v>
      </c>
      <c r="I9">
        <v>211</v>
      </c>
      <c r="J9">
        <v>211</v>
      </c>
      <c r="K9">
        <v>220</v>
      </c>
      <c r="L9">
        <v>220</v>
      </c>
      <c r="M9">
        <v>230</v>
      </c>
    </row>
    <row r="10" spans="1:5">
      <c r="A10" s="27">
        <v>45024</v>
      </c>
      <c r="E10" s="27">
        <v>45286</v>
      </c>
    </row>
    <row r="11" spans="1:5">
      <c r="A11" s="27">
        <v>45025</v>
      </c>
      <c r="E11" s="27">
        <v>45292</v>
      </c>
    </row>
    <row r="12" spans="1:5">
      <c r="A12" s="27">
        <v>45026</v>
      </c>
      <c r="E12" s="27">
        <v>45380</v>
      </c>
    </row>
    <row r="13" spans="1:1">
      <c r="A13" s="27">
        <v>45027</v>
      </c>
    </row>
    <row r="14" spans="1:1">
      <c r="A14" s="27">
        <v>45028</v>
      </c>
    </row>
    <row r="15" spans="1:1">
      <c r="A15" s="27">
        <v>45029</v>
      </c>
    </row>
    <row r="16" spans="1:1">
      <c r="A16" s="27">
        <v>45030</v>
      </c>
    </row>
    <row r="17" spans="1:1">
      <c r="A17" s="27">
        <v>45031</v>
      </c>
    </row>
    <row r="18" spans="1:1">
      <c r="A18" s="27">
        <v>45032</v>
      </c>
    </row>
    <row r="19" spans="1:1">
      <c r="A19" s="27">
        <v>45047</v>
      </c>
    </row>
    <row r="20" spans="1:1">
      <c r="A20" s="27">
        <v>45054</v>
      </c>
    </row>
    <row r="21" spans="1:1">
      <c r="A21" s="27">
        <v>45075</v>
      </c>
    </row>
    <row r="22" spans="1:1">
      <c r="A22" s="27">
        <v>45076</v>
      </c>
    </row>
    <row r="23" spans="1:1">
      <c r="A23" s="27">
        <v>45077</v>
      </c>
    </row>
    <row r="24" spans="1:1">
      <c r="A24" s="27">
        <v>45078</v>
      </c>
    </row>
    <row r="25" spans="1:1">
      <c r="A25" s="27">
        <v>45079</v>
      </c>
    </row>
    <row r="26" spans="1:1">
      <c r="A26" s="27">
        <v>45080</v>
      </c>
    </row>
    <row r="27" spans="1:1">
      <c r="A27" s="27">
        <v>45081</v>
      </c>
    </row>
    <row r="28" spans="1:1">
      <c r="A28" s="27">
        <v>45127</v>
      </c>
    </row>
    <row r="29" spans="1:1">
      <c r="A29" s="27">
        <v>45128</v>
      </c>
    </row>
    <row r="30" spans="1:1">
      <c r="A30" s="27">
        <v>45129</v>
      </c>
    </row>
    <row r="31" spans="1:1">
      <c r="A31" s="27">
        <v>45130</v>
      </c>
    </row>
    <row r="32" spans="1:1">
      <c r="A32" s="27">
        <v>45131</v>
      </c>
    </row>
    <row r="33" spans="1:1">
      <c r="A33" s="27">
        <v>45132</v>
      </c>
    </row>
    <row r="34" spans="1:1">
      <c r="A34" s="27">
        <v>45133</v>
      </c>
    </row>
    <row r="35" spans="1:1">
      <c r="A35" s="27">
        <v>45134</v>
      </c>
    </row>
    <row r="36" spans="1:1">
      <c r="A36" s="27">
        <v>45135</v>
      </c>
    </row>
    <row r="37" spans="1:1">
      <c r="A37" s="27">
        <v>45136</v>
      </c>
    </row>
    <row r="38" spans="1:1">
      <c r="A38" s="27">
        <v>45137</v>
      </c>
    </row>
    <row r="39" spans="1:1">
      <c r="A39" s="27">
        <v>45138</v>
      </c>
    </row>
    <row r="40" spans="1:1">
      <c r="A40" s="27">
        <v>45139</v>
      </c>
    </row>
    <row r="41" spans="1:1">
      <c r="A41" s="27">
        <v>45140</v>
      </c>
    </row>
    <row r="42" spans="1:1">
      <c r="A42" s="27">
        <v>45141</v>
      </c>
    </row>
    <row r="43" spans="1:1">
      <c r="A43" s="27">
        <v>45142</v>
      </c>
    </row>
    <row r="44" spans="1:1">
      <c r="A44" s="27">
        <v>45143</v>
      </c>
    </row>
    <row r="45" spans="1:1">
      <c r="A45" s="27">
        <v>45144</v>
      </c>
    </row>
    <row r="46" spans="1:1">
      <c r="A46" s="27">
        <v>45145</v>
      </c>
    </row>
    <row r="47" spans="1:1">
      <c r="A47" s="27">
        <v>45146</v>
      </c>
    </row>
    <row r="48" spans="1:1">
      <c r="A48" s="27">
        <v>45147</v>
      </c>
    </row>
    <row r="49" spans="1:1">
      <c r="A49" s="27">
        <v>45148</v>
      </c>
    </row>
    <row r="50" spans="1:1">
      <c r="A50" s="27">
        <v>45149</v>
      </c>
    </row>
    <row r="51" spans="1:1">
      <c r="A51" s="27">
        <v>45150</v>
      </c>
    </row>
    <row r="52" spans="1:1">
      <c r="A52" s="27">
        <v>45151</v>
      </c>
    </row>
    <row r="53" spans="1:1">
      <c r="A53" s="27">
        <v>45152</v>
      </c>
    </row>
    <row r="54" spans="1:1">
      <c r="A54" s="27">
        <v>45153</v>
      </c>
    </row>
    <row r="55" spans="1:1">
      <c r="A55" s="27">
        <v>45154</v>
      </c>
    </row>
    <row r="56" spans="1:1">
      <c r="A56" s="27">
        <v>45155</v>
      </c>
    </row>
    <row r="57" spans="1:1">
      <c r="A57" s="27">
        <v>45156</v>
      </c>
    </row>
    <row r="58" spans="1:1">
      <c r="A58" s="27">
        <v>45157</v>
      </c>
    </row>
    <row r="59" spans="1:1">
      <c r="A59" s="27">
        <v>45158</v>
      </c>
    </row>
    <row r="60" spans="1:1">
      <c r="A60" s="27">
        <v>45159</v>
      </c>
    </row>
    <row r="61" spans="1:1">
      <c r="A61" s="27">
        <v>45160</v>
      </c>
    </row>
    <row r="62" spans="1:1">
      <c r="A62" s="27">
        <v>45161</v>
      </c>
    </row>
    <row r="63" spans="1:1">
      <c r="A63" s="27">
        <v>45162</v>
      </c>
    </row>
    <row r="64" spans="1:1">
      <c r="A64" s="27">
        <v>45163</v>
      </c>
    </row>
    <row r="65" spans="1:1">
      <c r="A65" s="27">
        <v>45164</v>
      </c>
    </row>
    <row r="66" spans="1:1">
      <c r="A66" s="27">
        <v>45165</v>
      </c>
    </row>
    <row r="67" spans="1:1">
      <c r="A67" s="27">
        <v>45166</v>
      </c>
    </row>
    <row r="68" spans="1:1">
      <c r="A68" s="27">
        <v>45167</v>
      </c>
    </row>
    <row r="69" spans="1:1">
      <c r="A69" s="27">
        <v>45168</v>
      </c>
    </row>
    <row r="70" spans="1:1">
      <c r="A70" s="27">
        <v>45169</v>
      </c>
    </row>
    <row r="71" spans="1:1">
      <c r="A71" s="27">
        <v>45220</v>
      </c>
    </row>
    <row r="72" spans="1:1">
      <c r="A72" s="27">
        <v>45221</v>
      </c>
    </row>
    <row r="73" spans="1:1">
      <c r="A73" s="27">
        <v>45222</v>
      </c>
    </row>
    <row r="74" spans="1:1">
      <c r="A74" s="27">
        <v>45223</v>
      </c>
    </row>
    <row r="75" spans="1:1">
      <c r="A75" s="27">
        <v>45224</v>
      </c>
    </row>
    <row r="76" spans="1:1">
      <c r="A76" s="27">
        <v>45225</v>
      </c>
    </row>
    <row r="77" spans="1:1">
      <c r="A77" s="27">
        <v>45226</v>
      </c>
    </row>
    <row r="78" spans="1:1">
      <c r="A78" s="27">
        <v>45227</v>
      </c>
    </row>
    <row r="79" spans="1:1">
      <c r="A79" s="27">
        <v>45228</v>
      </c>
    </row>
    <row r="80" spans="1:1">
      <c r="A80" s="27">
        <v>45281</v>
      </c>
    </row>
    <row r="81" spans="1:1">
      <c r="A81" s="27">
        <v>45282</v>
      </c>
    </row>
    <row r="82" spans="1:1">
      <c r="A82" s="27">
        <v>45283</v>
      </c>
    </row>
    <row r="83" spans="1:1">
      <c r="A83" s="27">
        <v>45284</v>
      </c>
    </row>
    <row r="84" spans="1:1">
      <c r="A84" s="27">
        <v>45285</v>
      </c>
    </row>
    <row r="85" spans="1:1">
      <c r="A85" s="27">
        <v>45286</v>
      </c>
    </row>
    <row r="86" spans="1:1">
      <c r="A86" s="27">
        <v>45287</v>
      </c>
    </row>
    <row r="87" spans="1:1">
      <c r="A87" s="27">
        <v>45288</v>
      </c>
    </row>
    <row r="88" spans="1:1">
      <c r="A88" s="27">
        <v>45289</v>
      </c>
    </row>
    <row r="89" spans="1:1">
      <c r="A89" s="27">
        <v>45290</v>
      </c>
    </row>
    <row r="90" spans="1:1">
      <c r="A90" s="27">
        <v>45291</v>
      </c>
    </row>
    <row r="91" spans="1:1">
      <c r="A91" s="27">
        <v>45292</v>
      </c>
    </row>
    <row r="92" spans="1:1">
      <c r="A92" s="27">
        <v>45293</v>
      </c>
    </row>
    <row r="93" spans="1:1">
      <c r="A93" s="27">
        <v>45294</v>
      </c>
    </row>
    <row r="94" spans="1:1">
      <c r="A94" s="27">
        <v>45339</v>
      </c>
    </row>
    <row r="95" spans="1:1">
      <c r="A95" s="27">
        <v>45340</v>
      </c>
    </row>
    <row r="96" spans="1:1">
      <c r="A96" s="27">
        <v>45341</v>
      </c>
    </row>
    <row r="97" spans="1:1">
      <c r="A97" s="27">
        <v>45342</v>
      </c>
    </row>
    <row r="98" spans="1:1">
      <c r="A98" s="27">
        <v>45343</v>
      </c>
    </row>
    <row r="99" spans="1:1">
      <c r="A99" s="27">
        <v>45344</v>
      </c>
    </row>
    <row r="100" spans="1:1">
      <c r="A100" s="27">
        <v>45345</v>
      </c>
    </row>
    <row r="101" spans="1:1">
      <c r="A101" s="27">
        <v>45346</v>
      </c>
    </row>
    <row r="102" spans="1:1">
      <c r="A102" s="27">
        <v>45347</v>
      </c>
    </row>
    <row r="103" spans="1:1">
      <c r="A103" s="27">
        <v>45380</v>
      </c>
    </row>
  </sheetData>
  <pageMargins left="0.7" right="0.7" top="0.75" bottom="0.75" header="0.3" footer="0.3"/>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4"/>
  <dimension ref="A2:H23"/>
  <sheetViews>
    <sheetView view="normal" workbookViewId="0">
      <selection pane="topLeft" activeCell="A1" sqref="A1"/>
    </sheetView>
  </sheetViews>
  <sheetFormatPr defaultColWidth="8.7265625" defaultRowHeight="14.5"/>
  <cols>
    <col min="1" max="1" width="8.7109375" style="125" customWidth="1"/>
    <col min="2" max="2" width="27.140625" style="125" customWidth="1"/>
    <col min="3" max="7" width="18.140625" style="125" customWidth="1"/>
    <col min="8" max="8" width="17.7109375" style="125" customWidth="1"/>
    <col min="9" max="16384" width="8.7109375" style="125" customWidth="1"/>
  </cols>
  <sheetData>
    <row r="2" spans="4:8">
      <c r="D2" s="126" t="s">
        <v>27</v>
      </c>
      <c r="E2" s="127" t="s">
        <v>31</v>
      </c>
      <c r="F2" s="128" t="s">
        <v>32</v>
      </c>
      <c r="G2" s="129" t="s">
        <v>35</v>
      </c>
      <c r="H2" s="130"/>
    </row>
    <row r="3" spans="2:7" ht="24.5">
      <c r="B3" s="267" t="s">
        <v>915</v>
      </c>
      <c r="C3" s="242" t="s">
        <v>111</v>
      </c>
      <c r="D3" s="131"/>
      <c r="E3" s="132"/>
      <c r="F3" s="133" t="s">
        <v>916</v>
      </c>
      <c r="G3" s="134"/>
    </row>
    <row r="4" spans="2:7" ht="24.5">
      <c r="B4" s="268"/>
      <c r="C4" s="243" t="s">
        <v>108</v>
      </c>
      <c r="D4" s="232" t="s">
        <v>916</v>
      </c>
      <c r="E4" s="233" t="s">
        <v>916</v>
      </c>
      <c r="F4" s="234" t="s">
        <v>916</v>
      </c>
      <c r="G4" s="235" t="s">
        <v>916</v>
      </c>
    </row>
    <row r="5" spans="2:7" ht="24.5">
      <c r="B5" s="267" t="s">
        <v>917</v>
      </c>
      <c r="C5" s="242" t="s">
        <v>918</v>
      </c>
      <c r="D5" s="228" t="s">
        <v>916</v>
      </c>
      <c r="E5" s="229" t="s">
        <v>916</v>
      </c>
      <c r="F5" s="230"/>
      <c r="G5" s="231" t="s">
        <v>916</v>
      </c>
    </row>
    <row r="6" spans="2:7" ht="24.5">
      <c r="B6" s="268"/>
      <c r="C6" s="243" t="s">
        <v>919</v>
      </c>
      <c r="D6" s="238"/>
      <c r="E6" s="233" t="s">
        <v>916</v>
      </c>
      <c r="F6" s="234" t="s">
        <v>916</v>
      </c>
      <c r="G6" s="239"/>
    </row>
    <row r="7" spans="2:7" ht="24.5">
      <c r="B7" s="267" t="s">
        <v>920</v>
      </c>
      <c r="C7" s="242" t="s">
        <v>921</v>
      </c>
      <c r="D7" s="228" t="s">
        <v>916</v>
      </c>
      <c r="E7" s="229" t="s">
        <v>916</v>
      </c>
      <c r="F7" s="236" t="s">
        <v>916</v>
      </c>
      <c r="G7" s="237"/>
    </row>
    <row r="8" spans="2:7" ht="24.5">
      <c r="B8" s="268"/>
      <c r="C8" s="243" t="s">
        <v>922</v>
      </c>
      <c r="D8" s="232" t="s">
        <v>916</v>
      </c>
      <c r="E8" s="240"/>
      <c r="F8" s="241"/>
      <c r="G8" s="239"/>
    </row>
    <row r="9" spans="2:7">
      <c r="B9" s="267" t="s">
        <v>923</v>
      </c>
      <c r="C9" s="125"/>
      <c r="D9" s="271">
        <f>_xlfn.IFNA(VLOOKUP(D2,Data!A17:B20,2,FALSE),"")</f>
        <v>230</v>
      </c>
      <c r="E9" s="261">
        <f>_xlfn.IFNA(VLOOKUP(E2,Data!A17:B20,2,FALSE),"")</f>
        <v>52</v>
      </c>
      <c r="F9" s="263">
        <f>_xlfn.IFNA(VLOOKUP(F2,Data!A17:B20,2,FALSE),"")</f>
        <v>47</v>
      </c>
      <c r="G9" s="265">
        <f>_xlfn.IFNA(VLOOKUP(G2,Data!A17:B20,2,FALSE),"")</f>
        <v>52</v>
      </c>
    </row>
    <row r="10" spans="2:7">
      <c r="B10" s="269"/>
      <c r="C10" s="270"/>
      <c r="D10" s="272"/>
      <c r="E10" s="262"/>
      <c r="F10" s="264"/>
      <c r="G10" s="266"/>
    </row>
    <row r="18" spans="3:6">
      <c r="C18" s="130"/>
      <c r="D18" s="130"/>
      <c r="E18" s="130"/>
      <c r="F18" s="130"/>
    </row>
    <row r="20" spans="7:7">
      <c r="G20" s="135"/>
    </row>
    <row r="21" spans="7:7">
      <c r="G21" s="136"/>
    </row>
    <row r="23" spans="3:6">
      <c r="C23" s="137"/>
      <c r="D23" s="137"/>
      <c r="E23" s="137"/>
      <c r="F23" s="137"/>
    </row>
  </sheetData>
  <mergeCells count="9">
    <mergeCell ref="E9:E10"/>
    <mergeCell ref="F9:F10"/>
    <mergeCell ref="G9:G10"/>
    <mergeCell ref="B3:B4"/>
    <mergeCell ref="B5:B6"/>
    <mergeCell ref="B7:B8"/>
    <mergeCell ref="B9:B10"/>
    <mergeCell ref="C9:C10"/>
    <mergeCell ref="D9:D10"/>
  </mergeCells>
  <pageMargins left="0.7" right="0.7" top="0.75" bottom="0.75" header="0.3" footer="0.3"/>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0"/>
  <dimension ref="A1:AT383"/>
  <sheetViews>
    <sheetView zoomScale="60" view="normal" tabSelected="1" workbookViewId="0">
      <selection pane="topLeft" activeCell="H19" sqref="H19"/>
    </sheetView>
  </sheetViews>
  <sheetFormatPr defaultColWidth="8.7265625" defaultRowHeight="15.5"/>
  <cols>
    <col min="1" max="1" width="5" style="203" customWidth="1"/>
    <col min="2" max="2" width="15.7109375" style="1" customWidth="1"/>
    <col min="3" max="3" width="22.5703125" style="1" customWidth="1"/>
    <col min="4" max="4" width="14.41796875" style="1" customWidth="1"/>
    <col min="5" max="5" width="39.84765625" style="1" customWidth="1"/>
    <col min="6" max="6" width="6.140625" style="1" customWidth="1"/>
    <col min="7" max="7" width="15.27734375" style="1" customWidth="1"/>
    <col min="8" max="8" width="28.41796875" style="1" bestFit="1" customWidth="1"/>
    <col min="9" max="9" width="15.27734375" style="1" customWidth="1"/>
    <col min="10" max="10" width="15.27734375" style="147" customWidth="1"/>
    <col min="11" max="12" width="15.27734375" style="1" customWidth="1"/>
    <col min="13" max="13" width="6.41796875" style="1" customWidth="1"/>
    <col min="14" max="14" width="2.5703125" style="1" customWidth="1"/>
    <col min="15" max="17" width="12.7109375" style="1" hidden="1" customWidth="1"/>
    <col min="18" max="18" width="16.41796875" style="1" hidden="1" customWidth="1"/>
    <col min="19" max="19" width="40.41796875" style="1" hidden="1" customWidth="1"/>
    <col min="20" max="20" width="12.7109375" style="1" hidden="1" customWidth="1"/>
    <col min="21" max="21" width="16.84765625" style="144" hidden="1" customWidth="1"/>
    <col min="22" max="22" width="16.84765625" style="1" hidden="1" customWidth="1"/>
    <col min="23" max="23" width="16.84765625" style="149" hidden="1" customWidth="1"/>
    <col min="24" max="24" width="16.84765625" style="150" hidden="1" customWidth="1"/>
    <col min="25" max="25" width="16.84765625" style="149" hidden="1" customWidth="1"/>
    <col min="26" max="26" width="16.84765625" style="150" hidden="1" customWidth="1"/>
    <col min="27" max="27" width="16.84765625" style="149" hidden="1" customWidth="1"/>
    <col min="28" max="35" width="16.84765625" style="150" hidden="1" customWidth="1"/>
    <col min="36" max="16384" width="8.7109375" style="1" customWidth="1"/>
  </cols>
  <sheetData>
    <row r="1" spans="2:35" ht="39" customHeight="1" thickBot="1">
      <c r="B1" s="162" t="s">
        <v>952</v>
      </c>
      <c r="C1" s="163"/>
      <c r="D1" s="163"/>
      <c r="E1" s="163"/>
      <c r="F1" s="164" t="str">
        <f>S102&amp;" sections completed out of 14"</f>
        <v>0 sections completed out of 14</v>
      </c>
      <c r="G1" s="163"/>
      <c r="H1" s="163"/>
      <c r="I1" s="163"/>
      <c r="J1" s="163"/>
      <c r="K1" s="164" t="s">
        <v>1031</v>
      </c>
      <c r="L1" s="164"/>
      <c r="M1" s="165"/>
      <c r="N1" s="139"/>
      <c r="O1" s="177"/>
      <c r="P1" s="177"/>
      <c r="Q1" s="177"/>
      <c r="R1" s="177"/>
      <c r="S1" s="177"/>
      <c r="T1" s="177"/>
      <c r="V1" s="145" t="s">
        <v>0</v>
      </c>
      <c r="W1" s="144" t="s">
        <v>1</v>
      </c>
      <c r="X1" s="146" t="str">
        <f>IF(E14="Caretaker","","TTO")</f>
        <v>TTO</v>
      </c>
      <c r="Y1" s="144" t="s">
        <v>2</v>
      </c>
      <c r="Z1" s="146"/>
      <c r="AA1" s="146" t="s">
        <v>3</v>
      </c>
      <c r="AB1" s="146"/>
      <c r="AC1" s="146" t="s">
        <v>4</v>
      </c>
      <c r="AD1" s="144" t="s">
        <v>5</v>
      </c>
      <c r="AE1" s="146"/>
      <c r="AF1" s="146" t="s">
        <v>6</v>
      </c>
      <c r="AG1" s="146" t="s">
        <v>7</v>
      </c>
      <c r="AH1" s="146" t="s">
        <v>8</v>
      </c>
      <c r="AI1" s="146"/>
    </row>
    <row r="2" spans="2:35" ht="21.65" customHeight="1" thickBot="1">
      <c r="B2" s="176" t="s">
        <v>12</v>
      </c>
      <c r="C2" s="1" t="s">
        <v>936</v>
      </c>
      <c r="M2" s="141"/>
      <c r="N2" s="139"/>
      <c r="O2" s="177" t="s">
        <v>929</v>
      </c>
      <c r="P2" s="177"/>
      <c r="Q2" s="177"/>
      <c r="R2" s="177"/>
      <c r="S2" s="177"/>
      <c r="T2" s="177"/>
      <c r="U2" s="144" t="s">
        <v>9</v>
      </c>
      <c r="V2" s="148" t="s">
        <v>10</v>
      </c>
      <c r="W2" s="144" t="s">
        <v>9</v>
      </c>
      <c r="X2" s="146"/>
      <c r="Y2" s="144" t="s">
        <v>2</v>
      </c>
      <c r="Z2" s="146"/>
      <c r="AA2" s="146" t="s">
        <v>3</v>
      </c>
      <c r="AB2" s="146"/>
      <c r="AC2" s="146" t="s">
        <v>11</v>
      </c>
      <c r="AD2" s="144" t="s">
        <v>5</v>
      </c>
      <c r="AE2" s="146"/>
      <c r="AF2" s="146" t="s">
        <v>6</v>
      </c>
      <c r="AG2" s="146" t="s">
        <v>7</v>
      </c>
      <c r="AH2" s="146" t="s">
        <v>8</v>
      </c>
      <c r="AI2" s="146"/>
    </row>
    <row r="3" spans="2:35" ht="21.65" customHeight="1" thickBot="1">
      <c r="B3" s="175" t="s">
        <v>13</v>
      </c>
      <c r="C3" s="1" t="s">
        <v>937</v>
      </c>
      <c r="M3" s="141"/>
      <c r="N3" s="139"/>
      <c r="O3" s="177"/>
      <c r="P3" s="177"/>
      <c r="Q3" s="177"/>
      <c r="R3" s="177"/>
      <c r="S3" s="177"/>
      <c r="T3" s="177"/>
      <c r="V3" s="148"/>
      <c r="W3" s="144"/>
      <c r="X3" s="146"/>
      <c r="Y3" s="144"/>
      <c r="Z3" s="146"/>
      <c r="AA3" s="146"/>
      <c r="AB3" s="146"/>
      <c r="AC3" s="146"/>
      <c r="AD3" s="144"/>
      <c r="AE3" s="146"/>
      <c r="AF3" s="146"/>
      <c r="AG3" s="146"/>
      <c r="AH3" s="146"/>
      <c r="AI3" s="146"/>
    </row>
    <row r="4" spans="2:34" ht="16" thickBot="1">
      <c r="B4" s="140"/>
      <c r="M4" s="141"/>
      <c r="N4" s="139"/>
      <c r="O4" s="139"/>
      <c r="P4" s="139"/>
      <c r="Q4" s="139"/>
      <c r="R4" s="139"/>
      <c r="S4" s="139"/>
      <c r="T4" s="139"/>
      <c r="U4" s="144">
        <v>45748</v>
      </c>
      <c r="V4" s="1">
        <f>IF(U4&gt;=E$28,IF(U4&lt;=$E$29,0,1),1)</f>
        <v>1</v>
      </c>
      <c r="X4" s="150">
        <f>IF(($X$1=""),0,IF(ISBLANK(W4)=FALSE,1,0))</f>
        <v>0</v>
      </c>
      <c r="Z4" s="150">
        <f>IF(ISBLANK(Y4)=FALSE,1,0)</f>
        <v>0</v>
      </c>
      <c r="AA4" s="149" t="str">
        <f>_xlfn.IFNA(VLOOKUP(U4,$E$45:$E$54,1,FALSE),"Z")</f>
        <v>Z</v>
      </c>
      <c r="AB4" s="150">
        <f>IF(AA4="Z",0,1)</f>
        <v>0</v>
      </c>
      <c r="AC4" s="150">
        <f>IF(V4+X4+Z4+AB4&gt;0,0,1)</f>
        <v>0</v>
      </c>
      <c r="AD4" s="149">
        <f>U4-1</f>
        <v>45747</v>
      </c>
      <c r="AF4" s="150">
        <f>IF($AC4=1,IF(AND($E$31="yes", $U4&lt;$E$32),1,IF(OR($E$31="no", $E$31=""),IF(AND(E$34="yes", U4&lt;E$35),1,IF(OR(E$34="no", E$34=""),1,0)),0)),0)</f>
        <v>0</v>
      </c>
      <c r="AG4" s="150">
        <f>IF($AC4=1,IF(AND($E$31="yes", $U4&gt;=$E$32),IF(AND($E$34="yes", $U4&gt;=$E$35),0,1),0),0)</f>
        <v>0</v>
      </c>
      <c r="AH4" s="150">
        <f>IF($AC4=1,IF(AND($E$34="yes", $U4&gt;=$E$35),1,0),0)</f>
        <v>0</v>
      </c>
    </row>
    <row r="5" spans="1:34" ht="16" thickBot="1">
      <c r="A5" s="203">
        <v>1</v>
      </c>
      <c r="B5" s="140" t="s">
        <v>14</v>
      </c>
      <c r="E5" s="252" t="s">
        <v>15</v>
      </c>
      <c r="G5" s="184" t="s">
        <v>18</v>
      </c>
      <c r="H5" s="164"/>
      <c r="I5" s="164"/>
      <c r="J5" s="164"/>
      <c r="K5" s="164"/>
      <c r="L5" s="185"/>
      <c r="M5" s="141"/>
      <c r="N5" s="139"/>
      <c r="O5" s="139"/>
      <c r="P5" s="139"/>
      <c r="Q5" s="139"/>
      <c r="R5" s="139"/>
      <c r="S5" s="139"/>
      <c r="U5" s="144">
        <v>45749</v>
      </c>
      <c r="V5" s="1">
        <f>IF(U5&gt;=E$28,IF(U5&lt;=$E$29,0,1),1)</f>
        <v>1</v>
      </c>
      <c r="X5" s="150">
        <f>IF(($X$1=""),0,IF(ISBLANK(W5)=FALSE,1,0))</f>
        <v>0</v>
      </c>
      <c r="Z5" s="150">
        <f>IF(ISBLANK(Y5)=FALSE,1,0)</f>
        <v>0</v>
      </c>
      <c r="AA5" s="149" t="str">
        <f>_xlfn.IFNA(VLOOKUP(U5,$E$45:$E$54,1,FALSE),"Z")</f>
        <v>Z</v>
      </c>
      <c r="AB5" s="150">
        <f>IF(AA5="Z",0,1)</f>
        <v>0</v>
      </c>
      <c r="AC5" s="150">
        <f>IF(V5+X5+Z5+AB5&gt;0,0,1)</f>
        <v>0</v>
      </c>
      <c r="AD5" s="149">
        <f>U5-1</f>
        <v>45748</v>
      </c>
      <c r="AF5" s="150">
        <f>IF($AC5=1,IF(AND($E$31="yes", $U5&lt;$E$32),1,IF(OR($E$31="no", $E$31=""),IF(AND(E$34="yes", U5&lt;E$35),1,IF(OR(E$34="no", E$34=""),1,0)),0)),0)</f>
        <v>0</v>
      </c>
      <c r="AG5" s="150">
        <f>IF($AC5=1,IF(AND($E$31="yes", $U5&gt;=$E$32),IF(AND($E$34="yes", $U5&gt;=$E$35),0,1),0),0)</f>
        <v>0</v>
      </c>
      <c r="AH5" s="150">
        <f>IF($AC5=1,IF(AND($E$34="yes", $U5&gt;=$E$35),1,0),0)</f>
        <v>0</v>
      </c>
    </row>
    <row r="6" spans="2:34" ht="16" thickBot="1">
      <c r="B6" s="140"/>
      <c r="E6" s="244"/>
      <c r="G6" s="152"/>
      <c r="H6" s="138" t="s">
        <v>22</v>
      </c>
      <c r="I6" s="273" t="str">
        <f>IF(E14="","",E14)</f>
        <v/>
      </c>
      <c r="J6" s="274"/>
      <c r="K6" s="158" t="s">
        <v>23</v>
      </c>
      <c r="L6" s="160"/>
      <c r="M6" s="141"/>
      <c r="N6" s="139"/>
      <c r="O6" s="139"/>
      <c r="P6" s="139"/>
      <c r="Q6" s="139"/>
      <c r="R6" s="139"/>
      <c r="S6" s="139"/>
      <c r="T6" s="139"/>
      <c r="U6" s="144">
        <v>45750</v>
      </c>
      <c r="V6" s="1">
        <f>IF(U6&gt;=E$28,IF(U6&lt;=$E$29,0,1),1)</f>
        <v>1</v>
      </c>
      <c r="X6" s="150">
        <f>IF(($X$1=""),0,IF(ISBLANK(W6)=FALSE,1,0))</f>
        <v>0</v>
      </c>
      <c r="Z6" s="150">
        <f>IF(ISBLANK(Y6)=FALSE,1,0)</f>
        <v>0</v>
      </c>
      <c r="AA6" s="149" t="str">
        <f>_xlfn.IFNA(VLOOKUP(U6,$E$45:$E$54,1,FALSE),"Z")</f>
        <v>Z</v>
      </c>
      <c r="AB6" s="150">
        <f>IF(AA6="Z",0,1)</f>
        <v>0</v>
      </c>
      <c r="AC6" s="150">
        <f>IF(V6+X6+Z6+AB6&gt;0,0,1)</f>
        <v>0</v>
      </c>
      <c r="AD6" s="149">
        <f>U6-1</f>
        <v>45749</v>
      </c>
      <c r="AF6" s="150">
        <f>IF($AC6=1,IF(AND($E$31="yes", $U6&lt;$E$32),1,IF(OR($E$31="no", $E$31=""),IF(AND(E$34="yes", U6&lt;E$35),1,IF(OR(E$34="no", E$34=""),1,0)),0)),0)</f>
        <v>0</v>
      </c>
      <c r="AG6" s="150">
        <f>IF($AC6=1,IF(AND($E$31="yes", $U6&gt;=$E$32),IF(AND($E$34="yes", $U6&gt;=$E$35),0,1),0),0)</f>
        <v>0</v>
      </c>
      <c r="AH6" s="150">
        <f>IF($AC6=1,IF(AND($E$34="yes", $U6&gt;=$E$35),1,0),0)</f>
        <v>0</v>
      </c>
    </row>
    <row r="7" spans="2:34" ht="16" thickBot="1">
      <c r="B7" s="140" t="s">
        <v>19</v>
      </c>
      <c r="E7" s="246" t="str">
        <f>IF(ISNA(VLOOKUP(E5,Data!A31:B152,2,FALSE)),"",VLOOKUP(E5,Data!A31:B152,2,FALSE))</f>
        <v/>
      </c>
      <c r="G7" s="152"/>
      <c r="H7" s="138"/>
      <c r="J7" s="1"/>
      <c r="L7" s="141"/>
      <c r="M7" s="141"/>
      <c r="U7" s="144">
        <v>45751</v>
      </c>
      <c r="V7" s="1">
        <f>IF(U7&gt;=E$28,IF(U7&lt;=$E$29,0,1),1)</f>
        <v>1</v>
      </c>
      <c r="X7" s="150">
        <f>IF(($X$1=""),0,IF(ISBLANK(W7)=FALSE,1,0))</f>
        <v>0</v>
      </c>
      <c r="Z7" s="150">
        <f>IF(ISBLANK(Y7)=FALSE,1,0)</f>
        <v>0</v>
      </c>
      <c r="AA7" s="149" t="str">
        <f>_xlfn.IFNA(VLOOKUP(U7,$E$45:$E$54,1,FALSE),"Z")</f>
        <v>Z</v>
      </c>
      <c r="AB7" s="150">
        <f>IF(AA7="Z",0,1)</f>
        <v>0</v>
      </c>
      <c r="AC7" s="150">
        <f>IF(V7+X7+Z7+AB7&gt;0,0,1)</f>
        <v>0</v>
      </c>
      <c r="AD7" s="149">
        <f>U7-1</f>
        <v>45750</v>
      </c>
      <c r="AF7" s="150">
        <f>IF($AC7=1,IF(AND($E$31="yes", $U7&lt;$E$32),1,IF(OR($E$31="no", $E$31=""),IF(AND(E$34="yes", U7&lt;E$35),1,IF(OR(E$34="no", E$34=""),1,0)),0)),0)</f>
        <v>0</v>
      </c>
      <c r="AG7" s="150">
        <f>IF($AC7=1,IF(AND($E$31="yes", $U7&gt;=$E$32),IF(AND($E$34="yes", $U7&gt;=$E$35),0,1),0),0)</f>
        <v>0</v>
      </c>
      <c r="AH7" s="150">
        <f>IF($AC7=1,IF(AND($E$34="yes", $U7&gt;=$E$35),1,0),0)</f>
        <v>0</v>
      </c>
    </row>
    <row r="8" spans="2:34" ht="16" thickBot="1">
      <c r="B8" s="140"/>
      <c r="E8" s="166"/>
      <c r="G8" s="152"/>
      <c r="H8" s="153" t="s">
        <v>24</v>
      </c>
      <c r="I8" s="277"/>
      <c r="J8" s="278"/>
      <c r="K8" s="251" t="str">
        <f>IF(I6&gt;"",IF(I6="Teacher",25,IF(I6="Teaching Assistant",32.5,37)),"")</f>
        <v/>
      </c>
      <c r="L8" s="157"/>
      <c r="M8" s="141"/>
      <c r="O8" s="170">
        <f>IF(I6="Teacher",25,IF(I6="Teaching Assistant",32.5,37))</f>
        <v>37</v>
      </c>
      <c r="U8" s="144">
        <v>45752</v>
      </c>
      <c r="V8" s="1">
        <f>IF(U8&gt;=E$28,IF(U8&lt;=$E$29,0,1),1)</f>
        <v>1</v>
      </c>
      <c r="X8" s="150">
        <f>IF(($X$1=""),0,IF(ISBLANK(W8)=FALSE,1,0))</f>
        <v>0</v>
      </c>
      <c r="Y8" s="149">
        <v>45752</v>
      </c>
      <c r="Z8" s="150">
        <f>IF(ISBLANK(Y8)=FALSE,1,0)</f>
        <v>1</v>
      </c>
      <c r="AA8" s="149" t="str">
        <f>_xlfn.IFNA(VLOOKUP(U8,$E$45:$E$54,1,FALSE),"Z")</f>
        <v>Z</v>
      </c>
      <c r="AB8" s="150">
        <f>IF(AA8="Z",0,1)</f>
        <v>0</v>
      </c>
      <c r="AC8" s="150">
        <f>IF(V8+X8+Z8+AB8&gt;0,0,1)</f>
        <v>0</v>
      </c>
      <c r="AD8" s="149">
        <f>U8-1</f>
        <v>45751</v>
      </c>
      <c r="AF8" s="150">
        <f>IF($AC8=1,IF(AND($E$31="yes", $U8&lt;$E$32),1,IF(OR($E$31="no", $E$31=""),IF(AND(E$34="yes", U8&lt;E$35),1,IF(OR(E$34="no", E$34=""),1,0)),0)),0)</f>
        <v>0</v>
      </c>
      <c r="AG8" s="150">
        <f>IF($AC8=1,IF(AND($E$31="yes", $U8&gt;=$E$32),IF(AND($E$34="yes", $U8&gt;=$E$35),0,1),0),0)</f>
        <v>0</v>
      </c>
      <c r="AH8" s="150">
        <f>IF($AC8=1,IF(AND($E$34="yes", $U8&gt;=$E$35),1,0),0)</f>
        <v>0</v>
      </c>
    </row>
    <row r="9" spans="2:34" ht="16" thickBot="1">
      <c r="B9" s="140" t="s">
        <v>29</v>
      </c>
      <c r="C9" s="1" t="s">
        <v>27</v>
      </c>
      <c r="E9" s="247" t="str">
        <f>IFERROR(IF(O11=1,"NOT AVAILABLE",IF(ISNA(VLOOKUP($E$5,Data!$A$31:$G$152,4,FALSE)),"",VLOOKUP($E$5,Data!$A$31:$G$152,4,FALSE))),"")</f>
        <v/>
      </c>
      <c r="G9" s="152"/>
      <c r="H9" s="153" t="s">
        <v>25</v>
      </c>
      <c r="I9" s="277"/>
      <c r="J9" s="278"/>
      <c r="K9" s="161">
        <v>52</v>
      </c>
      <c r="L9" s="157"/>
      <c r="M9" s="141"/>
      <c r="U9" s="144">
        <v>45753</v>
      </c>
      <c r="V9" s="1">
        <f>IF(U9&gt;=E$28,IF(U9&lt;=$E$29,0,1),1)</f>
        <v>1</v>
      </c>
      <c r="X9" s="150">
        <f>IF(($X$1=""),0,IF(ISBLANK(W9)=FALSE,1,0))</f>
        <v>0</v>
      </c>
      <c r="Y9" s="149">
        <v>45753</v>
      </c>
      <c r="Z9" s="150">
        <f>IF(ISBLANK(Y9)=FALSE,1,0)</f>
        <v>1</v>
      </c>
      <c r="AA9" s="149" t="str">
        <f>_xlfn.IFNA(VLOOKUP(U9,$E$45:$E$54,1,FALSE),"Z")</f>
        <v>Z</v>
      </c>
      <c r="AB9" s="150">
        <f>IF(AA9="Z",0,1)</f>
        <v>0</v>
      </c>
      <c r="AC9" s="150">
        <f>IF(V9+X9+Z9+AB9&gt;0,0,1)</f>
        <v>0</v>
      </c>
      <c r="AD9" s="149">
        <f>U9-1</f>
        <v>45752</v>
      </c>
      <c r="AF9" s="150">
        <f>IF($AC9=1,IF(AND($E$31="yes", $U9&lt;$E$32),1,IF(OR($E$31="no", $E$31=""),IF(AND(E$34="yes", U9&lt;E$35),1,IF(OR(E$34="no", E$34=""),1,0)),0)),0)</f>
        <v>0</v>
      </c>
      <c r="AG9" s="150">
        <f>IF($AC9=1,IF(AND($E$31="yes", $U9&gt;=$E$32),IF(AND($E$34="yes", $U9&gt;=$E$35),0,1),0),0)</f>
        <v>0</v>
      </c>
      <c r="AH9" s="150">
        <f>IF($AC9=1,IF(AND($E$34="yes", $U9&gt;=$E$35),1,0),0)</f>
        <v>0</v>
      </c>
    </row>
    <row r="10" spans="2:34" ht="16" thickBot="1">
      <c r="B10" s="140"/>
      <c r="C10" s="1" t="s">
        <v>31</v>
      </c>
      <c r="E10" s="247" t="str">
        <f>IFERROR(IF(O12=1,"NOT AVAILABLE",IF(ISNA(VLOOKUP($E$5,Data!$A$31:$G$152,5,FALSE)),"",VLOOKUP($E$5,Data!$A$31:$G$152,5,FALSE))),"")</f>
        <v/>
      </c>
      <c r="G10" s="152"/>
      <c r="H10" s="138"/>
      <c r="I10" s="216"/>
      <c r="J10" s="216"/>
      <c r="K10" s="138"/>
      <c r="L10" s="153"/>
      <c r="M10" s="141"/>
      <c r="S10" s="1" t="s">
        <v>928</v>
      </c>
      <c r="U10" s="144">
        <v>45754</v>
      </c>
      <c r="V10" s="1">
        <f>IF(U10&gt;=E$28,IF(U10&lt;=$E$29,0,1),1)</f>
        <v>1</v>
      </c>
      <c r="W10" s="149">
        <v>45754</v>
      </c>
      <c r="X10" s="150">
        <f>IF(($X$1=""),0,IF(ISBLANK(W10)=FALSE,1,0))</f>
        <v>1</v>
      </c>
      <c r="Z10" s="150">
        <f>IF(ISBLANK(Y10)=FALSE,1,0)</f>
        <v>0</v>
      </c>
      <c r="AA10" s="149" t="str">
        <f>_xlfn.IFNA(VLOOKUP(U10,$E$45:$E$54,1,FALSE),"Z")</f>
        <v>Z</v>
      </c>
      <c r="AB10" s="150">
        <f>IF(AA10="Z",0,1)</f>
        <v>0</v>
      </c>
      <c r="AC10" s="150">
        <f>IF(V10+X10+Z10+AB10&gt;0,0,1)</f>
        <v>0</v>
      </c>
      <c r="AD10" s="149">
        <f>U10-1</f>
        <v>45753</v>
      </c>
      <c r="AF10" s="150">
        <f>IF($AC10=1,IF(AND($E$31="yes", $U10&lt;$E$32),1,IF(OR($E$31="no", $E$31=""),IF(AND(E$34="yes", U10&lt;E$35),1,IF(OR(E$34="no", E$34=""),1,0)),0)),0)</f>
        <v>0</v>
      </c>
      <c r="AG10" s="150">
        <f>IF($AC10=1,IF(AND($E$31="yes", $U10&gt;=$E$32),IF(AND($E$34="yes", $U10&gt;=$E$35),0,1),0),0)</f>
        <v>0</v>
      </c>
      <c r="AH10" s="150">
        <f>IF($AC10=1,IF(AND($E$34="yes", $U10&gt;=$E$35),1,0),0)</f>
        <v>0</v>
      </c>
    </row>
    <row r="11" spans="2:34" ht="16" thickBot="1">
      <c r="B11" s="140"/>
      <c r="C11" s="1" t="s">
        <v>32</v>
      </c>
      <c r="E11" s="247" t="str">
        <f>IFERROR(IF(O13=1,"NOT AVAILABLE",IF(ISNA(VLOOKUP($E$5,Data!$A$31:$G$152,6,FALSE)),"",VLOOKUP($E$5,Data!$A$31:$G$152,6,FALSE))),"")</f>
        <v/>
      </c>
      <c r="G11" s="152"/>
      <c r="H11" s="138" t="s">
        <v>30</v>
      </c>
      <c r="I11" s="275" t="str">
        <f>(IF(I8&gt;0,(I8*I9)/(O8*52),""))</f>
        <v/>
      </c>
      <c r="J11" s="276"/>
      <c r="K11" s="138"/>
      <c r="L11" s="153"/>
      <c r="M11" s="141"/>
      <c r="O11" s="170" t="str">
        <f>IF(C9=E14,VLOOKUP(CONCATENATE(E$7,"T"),Data!$L$31:$S$139,5,FALSE),"")</f>
        <v/>
      </c>
      <c r="P11" s="171" t="str">
        <f>O11</f>
        <v/>
      </c>
      <c r="S11" s="170" t="str">
        <f>IF(LEFT(E9,1)="D",C9,C9&amp;" Claim Unavailable")</f>
        <v>Teacher Claim Unavailable</v>
      </c>
      <c r="U11" s="144">
        <v>45755</v>
      </c>
      <c r="V11" s="1">
        <f>IF(U11&gt;=E$28,IF(U11&lt;=$E$29,0,1),1)</f>
        <v>1</v>
      </c>
      <c r="W11" s="149">
        <v>45755</v>
      </c>
      <c r="X11" s="150">
        <f>IF(($X$1=""),0,IF(ISBLANK(W11)=FALSE,1,0))</f>
        <v>1</v>
      </c>
      <c r="Z11" s="150">
        <f>IF(ISBLANK(Y11)=FALSE,1,0)</f>
        <v>0</v>
      </c>
      <c r="AA11" s="149" t="str">
        <f>_xlfn.IFNA(VLOOKUP(U11,$E$45:$E$54,1,FALSE),"Z")</f>
        <v>Z</v>
      </c>
      <c r="AB11" s="150">
        <f>IF(AA11="Z",0,1)</f>
        <v>0</v>
      </c>
      <c r="AC11" s="150">
        <f>IF(V11+X11+Z11+AB11&gt;0,0,1)</f>
        <v>0</v>
      </c>
      <c r="AD11" s="149">
        <f>U11-1</f>
        <v>45754</v>
      </c>
      <c r="AF11" s="150">
        <f>IF($AC11=1,IF(AND($E$31="yes", $U11&lt;$E$32),1,IF(OR($E$31="no", $E$31=""),IF(AND(E$34="yes", U11&lt;E$35),1,IF(OR(E$34="no", E$34=""),1,0)),0)),0)</f>
        <v>0</v>
      </c>
      <c r="AG11" s="150">
        <f>IF($AC11=1,IF(AND($E$31="yes", $U11&gt;=$E$32),IF(AND($E$34="yes", $U11&gt;=$E$35),0,1),0),0)</f>
        <v>0</v>
      </c>
      <c r="AH11" s="150">
        <f>IF($AC11=1,IF(AND($E$34="yes", $U11&gt;=$E$35),1,0),0)</f>
        <v>0</v>
      </c>
    </row>
    <row r="12" spans="2:34" ht="16" thickBot="1">
      <c r="B12" s="140"/>
      <c r="C12" s="1" t="s">
        <v>35</v>
      </c>
      <c r="E12" s="247" t="str">
        <f>IFERROR(IF(O14=1,"NOT AVAILABLE",IF(ISNA(VLOOKUP($E$5,Data!$A$31:$G$152,7,FALSE)),"",VLOOKUP($E$5,Data!$A$31:$G$152,7,FALSE))),22)</f>
        <v/>
      </c>
      <c r="G12" s="154"/>
      <c r="H12" s="155"/>
      <c r="I12" s="155"/>
      <c r="J12" s="155"/>
      <c r="K12" s="181"/>
      <c r="L12" s="183"/>
      <c r="M12" s="141"/>
      <c r="O12" s="170" t="str">
        <f>IF(C10=E14,VLOOKUP(CONCATENATE(E$7,"A"),Data!$M$31:$S$139,5,FALSE),"")</f>
        <v/>
      </c>
      <c r="P12" s="171" t="str">
        <f>O12</f>
        <v/>
      </c>
      <c r="S12" s="170" t="str">
        <f>IF(LEFT(E10,1)="D",C10,C10&amp;" Claim Unavailable")</f>
        <v>Teaching Assistant Claim Unavailable</v>
      </c>
      <c r="U12" s="144">
        <v>45756</v>
      </c>
      <c r="V12" s="1">
        <f>IF(U12&gt;=E$28,IF(U12&lt;=$E$29,0,1),1)</f>
        <v>1</v>
      </c>
      <c r="W12" s="149">
        <v>45756</v>
      </c>
      <c r="X12" s="150">
        <f>IF(($X$1=""),0,IF(ISBLANK(W12)=FALSE,1,0))</f>
        <v>1</v>
      </c>
      <c r="Z12" s="150">
        <f>IF(ISBLANK(Y12)=FALSE,1,0)</f>
        <v>0</v>
      </c>
      <c r="AA12" s="149" t="str">
        <f>_xlfn.IFNA(VLOOKUP(U12,$E$45:$E$54,1,FALSE),"Z")</f>
        <v>Z</v>
      </c>
      <c r="AB12" s="150">
        <f>IF(AA12="Z",0,1)</f>
        <v>0</v>
      </c>
      <c r="AC12" s="150">
        <f>IF(V12+X12+Z12+AB12&gt;0,0,1)</f>
        <v>0</v>
      </c>
      <c r="AD12" s="149">
        <f>U12-1</f>
        <v>45755</v>
      </c>
      <c r="AF12" s="150">
        <f>IF($AC12=1,IF(AND($E$31="yes", $U12&lt;$E$32),1,IF(OR($E$31="no", $E$31=""),IF(AND(E$34="yes", U12&lt;E$35),1,IF(OR(E$34="no", E$34=""),1,0)),0)),0)</f>
        <v>0</v>
      </c>
      <c r="AG12" s="150">
        <f>IF($AC12=1,IF(AND($E$31="yes", $U12&gt;=$E$32),IF(AND($E$34="yes", $U12&gt;=$E$35),0,1),0),0)</f>
        <v>0</v>
      </c>
      <c r="AH12" s="150">
        <f>IF($AC12=1,IF(AND($E$34="yes", $U12&gt;=$E$35),1,0),0)</f>
        <v>0</v>
      </c>
    </row>
    <row r="13" spans="2:34" ht="16" thickBot="1">
      <c r="B13" s="140"/>
      <c r="E13" s="244"/>
      <c r="G13" s="138"/>
      <c r="H13" s="217"/>
      <c r="J13" s="1"/>
      <c r="K13" s="138"/>
      <c r="L13" s="138"/>
      <c r="M13" s="141"/>
      <c r="O13" s="170" t="str">
        <f>IF(C11=E14,VLOOKUP(CONCATENATE(E$7,"C"),Data!$N$31:$S$139,5,FALSE),"")</f>
        <v/>
      </c>
      <c r="P13" s="171" t="str">
        <f>O13</f>
        <v/>
      </c>
      <c r="R13" s="171">
        <f>IF(C11=E14,IF(LEN(E11)=5,0,10),10)</f>
        <v>10</v>
      </c>
      <c r="S13" s="170" t="str">
        <f>IF(LEFT(E11,1)="D",C11,C11&amp;" Claim Unavailable")</f>
        <v>Caretaker Claim Unavailable</v>
      </c>
      <c r="U13" s="144">
        <v>45757</v>
      </c>
      <c r="V13" s="1">
        <f>IF(U13&gt;=E$28,IF(U13&lt;=$E$29,0,1),1)</f>
        <v>1</v>
      </c>
      <c r="W13" s="149">
        <v>45757</v>
      </c>
      <c r="X13" s="150">
        <f>IF(($X$1=""),0,IF(ISBLANK(W13)=FALSE,1,0))</f>
        <v>1</v>
      </c>
      <c r="Z13" s="150">
        <f>IF(ISBLANK(Y13)=FALSE,1,0)</f>
        <v>0</v>
      </c>
      <c r="AA13" s="149" t="str">
        <f>_xlfn.IFNA(VLOOKUP(U13,$E$45:$E$54,1,FALSE),"Z")</f>
        <v>Z</v>
      </c>
      <c r="AB13" s="150">
        <f>IF(AA13="Z",0,1)</f>
        <v>0</v>
      </c>
      <c r="AC13" s="150">
        <f>IF(V13+X13+Z13+AB13&gt;0,0,1)</f>
        <v>0</v>
      </c>
      <c r="AD13" s="149">
        <f>U13-1</f>
        <v>45756</v>
      </c>
      <c r="AF13" s="150">
        <f>IF($AC13=1,IF(AND($E$31="yes", $U13&lt;$E$32),1,IF(OR($E$31="no", $E$31=""),IF(AND(E$34="yes", U13&lt;E$35),1,IF(OR(E$34="no", E$34=""),1,0)),0)),0)</f>
        <v>0</v>
      </c>
      <c r="AG13" s="150">
        <f>IF($AC13=1,IF(AND($E$31="yes", $U13&gt;=$E$32),IF(AND($E$34="yes", $U13&gt;=$E$35),0,1),0),0)</f>
        <v>0</v>
      </c>
      <c r="AH13" s="150">
        <f>IF($AC13=1,IF(AND($E$34="yes", $U13&gt;=$E$35),1,0),0)</f>
        <v>0</v>
      </c>
    </row>
    <row r="14" spans="1:34" ht="16" thickBot="1">
      <c r="A14" s="203">
        <v>2</v>
      </c>
      <c r="B14" s="140" t="s">
        <v>26</v>
      </c>
      <c r="E14" s="193"/>
      <c r="H14" s="217"/>
      <c r="J14" s="1"/>
      <c r="M14" s="141"/>
      <c r="O14" s="170" t="str">
        <f>IF(C12=E14,VLOOKUP(CONCATENATE(E$7,"O"),Data!$O$31:$S$139,5,FALSE),"")</f>
        <v/>
      </c>
      <c r="P14" s="171" t="str">
        <f>O14</f>
        <v/>
      </c>
      <c r="S14" s="170" t="str">
        <f>IF(LEFT(E12,1)="D",C12,C12&amp;" Claim Unavailable")</f>
        <v>Other Support Staff Claim Unavailable</v>
      </c>
      <c r="U14" s="144">
        <v>45758</v>
      </c>
      <c r="V14" s="1">
        <f>IF(U14&gt;=E$28,IF(U14&lt;=$E$29,0,1),1)</f>
        <v>1</v>
      </c>
      <c r="W14" s="149">
        <v>45758</v>
      </c>
      <c r="X14" s="150">
        <f>IF(($X$1=""),0,IF(ISBLANK(W14)=FALSE,1,0))</f>
        <v>1</v>
      </c>
      <c r="Z14" s="150">
        <f>IF(ISBLANK(Y14)=FALSE,1,0)</f>
        <v>0</v>
      </c>
      <c r="AA14" s="149" t="str">
        <f>_xlfn.IFNA(VLOOKUP(U14,$E$45:$E$54,1,FALSE),"Z")</f>
        <v>Z</v>
      </c>
      <c r="AB14" s="150">
        <f>IF(AA14="Z",0,1)</f>
        <v>0</v>
      </c>
      <c r="AC14" s="150">
        <f>IF(V14+X14+Z14+AB14&gt;0,0,1)</f>
        <v>0</v>
      </c>
      <c r="AD14" s="149">
        <f>U14-1</f>
        <v>45757</v>
      </c>
      <c r="AF14" s="150">
        <f>IF($AC14=1,IF(AND($E$31="yes", $U14&lt;$E$32),1,IF(OR($E$31="no", $E$31=""),IF(AND(E$34="yes", U14&lt;E$35),1,IF(OR(E$34="no", E$34=""),1,0)),0)),0)</f>
        <v>0</v>
      </c>
      <c r="AG14" s="150">
        <f>IF($AC14=1,IF(AND($E$31="yes", $U14&gt;=$E$32),IF(AND($E$34="yes", $U14&gt;=$E$35),0,1),0),0)</f>
        <v>0</v>
      </c>
      <c r="AH14" s="150">
        <f>IF($AC14=1,IF(AND($E$34="yes", $U14&gt;=$E$35),1,0),0)</f>
        <v>0</v>
      </c>
    </row>
    <row r="15" spans="2:34" ht="16" thickBot="1">
      <c r="B15" s="140"/>
      <c r="E15" s="248" t="str">
        <f>IF(RIGHT(E14,3)="ble","You have not bought into this scheme","")</f>
        <v/>
      </c>
      <c r="M15" s="141"/>
      <c r="P15" s="171">
        <f>SUM(P11:P14)</f>
        <v>0</v>
      </c>
      <c r="U15" s="144">
        <v>45759</v>
      </c>
      <c r="V15" s="1">
        <f>IF(U15&gt;=E$28,IF(U15&lt;=$E$29,0,1),1)</f>
        <v>1</v>
      </c>
      <c r="W15" s="149">
        <v>45759</v>
      </c>
      <c r="X15" s="150">
        <f>IF(($X$1=""),0,IF(ISBLANK(W15)=FALSE,1,0))</f>
        <v>1</v>
      </c>
      <c r="Y15" s="149">
        <v>45759</v>
      </c>
      <c r="Z15" s="150">
        <f>IF(ISBLANK(Y15)=FALSE,1,0)</f>
        <v>1</v>
      </c>
      <c r="AA15" s="149" t="str">
        <f>_xlfn.IFNA(VLOOKUP(U15,$E$45:$E$54,1,FALSE),"Z")</f>
        <v>Z</v>
      </c>
      <c r="AB15" s="150">
        <f>IF(AA15="Z",0,1)</f>
        <v>0</v>
      </c>
      <c r="AC15" s="150">
        <f>IF(V15+X15+Z15+AB15&gt;0,0,1)</f>
        <v>0</v>
      </c>
      <c r="AD15" s="149">
        <f>U15-1</f>
        <v>45758</v>
      </c>
      <c r="AF15" s="150">
        <f>IF($AC15=1,IF(AND($E$31="yes", $U15&lt;$E$32),1,IF(OR($E$31="no", $E$31=""),IF(AND(E$34="yes", U15&lt;E$35),1,IF(OR(E$34="no", E$34=""),1,0)),0)),0)</f>
        <v>0</v>
      </c>
      <c r="AG15" s="150">
        <f>IF($AC15=1,IF(AND($E$31="yes", $U15&gt;=$E$32),IF(AND($E$34="yes", $U15&gt;=$E$35),0,1),0),0)</f>
        <v>0</v>
      </c>
      <c r="AH15" s="150">
        <f>IF($AC15=1,IF(AND($E$34="yes", $U15&gt;=$E$35),1,0),0)</f>
        <v>0</v>
      </c>
    </row>
    <row r="16" spans="1:34" ht="16" thickBot="1">
      <c r="A16" s="203">
        <v>3</v>
      </c>
      <c r="B16" s="140" t="s">
        <v>16</v>
      </c>
      <c r="E16" s="190"/>
      <c r="M16" s="141"/>
      <c r="O16" s="170">
        <f>IF(NOT(E14="Teacher"),1,0)</f>
        <v>1</v>
      </c>
      <c r="P16" s="1" t="s">
        <v>924</v>
      </c>
      <c r="U16" s="144">
        <v>45760</v>
      </c>
      <c r="V16" s="1">
        <f>IF(U16&gt;=E$28,IF(U16&lt;=$E$29,0,1),1)</f>
        <v>1</v>
      </c>
      <c r="W16" s="149">
        <v>45760</v>
      </c>
      <c r="X16" s="150">
        <f>IF(($X$1=""),0,IF(ISBLANK(W16)=FALSE,1,0))</f>
        <v>1</v>
      </c>
      <c r="Y16" s="149">
        <v>45760</v>
      </c>
      <c r="Z16" s="150">
        <f>IF(ISBLANK(Y16)=FALSE,1,0)</f>
        <v>1</v>
      </c>
      <c r="AA16" s="149" t="str">
        <f>_xlfn.IFNA(VLOOKUP(U16,$E$45:$E$54,1,FALSE),"Z")</f>
        <v>Z</v>
      </c>
      <c r="AB16" s="150">
        <f>IF(AA16="Z",0,1)</f>
        <v>0</v>
      </c>
      <c r="AC16" s="150">
        <f>IF(V16+X16+Z16+AB16&gt;0,0,1)</f>
        <v>0</v>
      </c>
      <c r="AD16" s="149">
        <f>U16-1</f>
        <v>45759</v>
      </c>
      <c r="AF16" s="150">
        <f>IF($AC16=1,IF(AND($E$31="yes", $U16&lt;$E$32),1,IF(OR($E$31="no", $E$31=""),IF(AND(E$34="yes", U16&lt;E$35),1,IF(OR(E$34="no", E$34=""),1,0)),0)),0)</f>
        <v>0</v>
      </c>
      <c r="AG16" s="150">
        <f>IF($AC16=1,IF(AND($E$31="yes", $U16&gt;=$E$32),IF(AND($E$34="yes", $U16&gt;=$E$35),0,1),0),0)</f>
        <v>0</v>
      </c>
      <c r="AH16" s="150">
        <f>IF($AC16=1,IF(AND($E$34="yes", $U16&gt;=$E$35),1,0),0)</f>
        <v>0</v>
      </c>
    </row>
    <row r="17" spans="2:34" ht="16" thickBot="1">
      <c r="B17" s="140"/>
      <c r="E17" s="244"/>
      <c r="M17" s="141"/>
      <c r="U17" s="144">
        <v>45761</v>
      </c>
      <c r="V17" s="1">
        <f>IF(U17&gt;=E$28,IF(U17&lt;=$E$29,0,1),1)</f>
        <v>1</v>
      </c>
      <c r="W17" s="149">
        <v>45761</v>
      </c>
      <c r="X17" s="150">
        <f>IF(($X$1=""),0,IF(ISBLANK(W17)=FALSE,1,0))</f>
        <v>1</v>
      </c>
      <c r="Z17" s="150">
        <f>IF(ISBLANK(Y17)=FALSE,1,0)</f>
        <v>0</v>
      </c>
      <c r="AA17" s="149" t="str">
        <f>_xlfn.IFNA(VLOOKUP(U17,$E$45:$E$54,1,FALSE),"Z")</f>
        <v>Z</v>
      </c>
      <c r="AB17" s="150">
        <f>IF(AA17="Z",0,1)</f>
        <v>0</v>
      </c>
      <c r="AC17" s="150">
        <f>IF(V17+X17+Z17+AB17&gt;0,0,1)</f>
        <v>0</v>
      </c>
      <c r="AD17" s="149">
        <f>U17-1</f>
        <v>45760</v>
      </c>
      <c r="AF17" s="150">
        <f>IF($AC17=1,IF(AND($E$31="yes", $U17&lt;$E$32),1,IF(OR($E$31="no", $E$31=""),IF(AND(E$34="yes", U17&lt;E$35),1,IF(OR(E$34="no", E$34=""),1,0)),0)),0)</f>
        <v>0</v>
      </c>
      <c r="AG17" s="150">
        <f>IF($AC17=1,IF(AND($E$31="yes", $U17&gt;=$E$32),IF(AND($E$34="yes", $U17&gt;=$E$35),0,1),0),0)</f>
        <v>0</v>
      </c>
      <c r="AH17" s="150">
        <f>IF($AC17=1,IF(AND($E$34="yes", $U17&gt;=$E$35),1,0),0)</f>
        <v>0</v>
      </c>
    </row>
    <row r="18" spans="1:34" ht="16" thickBot="1">
      <c r="A18" s="203">
        <v>4</v>
      </c>
      <c r="B18" s="140" t="s">
        <v>20</v>
      </c>
      <c r="E18" s="191"/>
      <c r="M18" s="141"/>
      <c r="U18" s="144">
        <v>45762</v>
      </c>
      <c r="V18" s="1">
        <f>IF(U18&gt;=E$28,IF(U18&lt;=$E$29,0,1),1)</f>
        <v>1</v>
      </c>
      <c r="W18" s="149">
        <v>45762</v>
      </c>
      <c r="X18" s="150">
        <f>IF(($X$1=""),0,IF(ISBLANK(W18)=FALSE,1,0))</f>
        <v>1</v>
      </c>
      <c r="Z18" s="150">
        <f>IF(ISBLANK(Y18)=FALSE,1,0)</f>
        <v>0</v>
      </c>
      <c r="AA18" s="149" t="str">
        <f>_xlfn.IFNA(VLOOKUP(U18,$E$45:$E$54,1,FALSE),"Z")</f>
        <v>Z</v>
      </c>
      <c r="AB18" s="150">
        <f>IF(AA18="Z",0,1)</f>
        <v>0</v>
      </c>
      <c r="AC18" s="150">
        <f>IF(V18+X18+Z18+AB18&gt;0,0,1)</f>
        <v>0</v>
      </c>
      <c r="AD18" s="149">
        <f>U18-1</f>
        <v>45761</v>
      </c>
      <c r="AF18" s="150">
        <f>IF($AC18=1,IF(AND($E$31="yes", $U18&lt;$E$32),1,IF(OR($E$31="no", $E$31=""),IF(AND(E$34="yes", U18&lt;E$35),1,IF(OR(E$34="no", E$34=""),1,0)),0)),0)</f>
        <v>0</v>
      </c>
      <c r="AG18" s="150">
        <f>IF($AC18=1,IF(AND($E$31="yes", $U18&gt;=$E$32),IF(AND($E$34="yes", $U18&gt;=$E$35),0,1),0),0)</f>
        <v>0</v>
      </c>
      <c r="AH18" s="150">
        <f>IF($AC18=1,IF(AND($E$34="yes", $U18&gt;=$E$35),1,0),0)</f>
        <v>0</v>
      </c>
    </row>
    <row r="19" spans="2:34" ht="16" thickBot="1">
      <c r="B19" s="140"/>
      <c r="E19" s="218"/>
      <c r="M19" s="141"/>
      <c r="O19" s="170">
        <f>IF(E14="Other Support Staff",0,1)</f>
        <v>1</v>
      </c>
      <c r="P19" s="138" t="s">
        <v>925</v>
      </c>
      <c r="U19" s="144">
        <v>45763</v>
      </c>
      <c r="V19" s="1">
        <f>IF(U19&gt;=E$28,IF(U19&lt;=$E$29,0,1),1)</f>
        <v>1</v>
      </c>
      <c r="W19" s="149">
        <v>45763</v>
      </c>
      <c r="X19" s="150">
        <f>IF(($X$1=""),0,IF(ISBLANK(W19)=FALSE,1,0))</f>
        <v>1</v>
      </c>
      <c r="Z19" s="150">
        <f>IF(ISBLANK(Y19)=FALSE,1,0)</f>
        <v>0</v>
      </c>
      <c r="AA19" s="149" t="str">
        <f>_xlfn.IFNA(VLOOKUP(U19,$E$45:$E$54,1,FALSE),"Z")</f>
        <v>Z</v>
      </c>
      <c r="AB19" s="150">
        <f>IF(AA19="Z",0,1)</f>
        <v>0</v>
      </c>
      <c r="AC19" s="150">
        <f>IF(V19+X19+Z19+AB19&gt;0,0,1)</f>
        <v>0</v>
      </c>
      <c r="AD19" s="149">
        <f>U19-1</f>
        <v>45762</v>
      </c>
      <c r="AF19" s="150">
        <f>IF($AC19=1,IF(AND($E$31="yes", $U19&lt;$E$32),1,IF(OR($E$31="no", $E$31=""),IF(AND(E$34="yes", U19&lt;E$35),1,IF(OR(E$34="no", E$34=""),1,0)),0)),0)</f>
        <v>0</v>
      </c>
      <c r="AG19" s="150">
        <f>IF($AC19=1,IF(AND($E$31="yes", $U19&gt;=$E$32),IF(AND($E$34="yes", $U19&gt;=$E$35),0,1),0),0)</f>
        <v>0</v>
      </c>
      <c r="AH19" s="150">
        <f>IF($AC19=1,IF(AND($E$34="yes", $U19&gt;=$E$35),1,0),0)</f>
        <v>0</v>
      </c>
    </row>
    <row r="20" spans="1:37" ht="16" thickBot="1">
      <c r="A20" s="203">
        <v>5</v>
      </c>
      <c r="B20" s="140" t="s">
        <v>17</v>
      </c>
      <c r="C20" s="138"/>
      <c r="E20" s="192"/>
      <c r="G20" s="1" t="s">
        <v>935</v>
      </c>
      <c r="I20" s="294"/>
      <c r="J20" s="295"/>
      <c r="M20" s="141"/>
      <c r="O20" s="170">
        <f>IF(E20&gt;=0.4,1,0)</f>
        <v>0</v>
      </c>
      <c r="P20" s="138" t="s">
        <v>926</v>
      </c>
      <c r="U20" s="144">
        <v>45764</v>
      </c>
      <c r="V20" s="1">
        <f>IF(U20&gt;=E$28,IF(U20&lt;=$E$29,0,1),1)</f>
        <v>1</v>
      </c>
      <c r="W20" s="149">
        <v>45764</v>
      </c>
      <c r="X20" s="150">
        <f>IF(($X$1=""),0,IF(ISBLANK(W20)=FALSE,1,0))</f>
        <v>1</v>
      </c>
      <c r="Z20" s="150">
        <f>IF(ISBLANK(Y20)=FALSE,1,0)</f>
        <v>0</v>
      </c>
      <c r="AA20" s="149" t="str">
        <f>_xlfn.IFNA(VLOOKUP(U20,$E$45:$E$54,1,FALSE),"Z")</f>
        <v>Z</v>
      </c>
      <c r="AB20" s="150">
        <f>IF(AA20="Z",0,1)</f>
        <v>0</v>
      </c>
      <c r="AC20" s="150">
        <f>IF(V20+X20+Z20+AB20&gt;0,0,1)</f>
        <v>0</v>
      </c>
      <c r="AD20" s="149">
        <f>U20-1</f>
        <v>45763</v>
      </c>
      <c r="AF20" s="150">
        <f>IF($AC20=1,IF(AND($E$31="yes", $U20&lt;$E$32),1,IF(OR($E$31="no", $E$31=""),IF(AND(E$34="yes", U20&lt;E$35),1,IF(OR(E$34="no", E$34=""),1,0)),0)),0)</f>
        <v>0</v>
      </c>
      <c r="AG20" s="150">
        <f>IF($AC20=1,IF(AND($E$31="yes", $U20&gt;=$E$32),IF(AND($E$34="yes", $U20&gt;=$E$35),0,1),0),0)</f>
        <v>0</v>
      </c>
      <c r="AH20" s="150">
        <f>IF($AC20=1,IF(AND($E$34="yes", $U20&gt;=$E$35),1,0),0)</f>
        <v>0</v>
      </c>
      <c r="AK20" s="250"/>
    </row>
    <row r="21" spans="2:34" ht="16" thickBot="1">
      <c r="B21" s="214"/>
      <c r="C21" s="215"/>
      <c r="E21" s="244"/>
      <c r="G21" s="1"/>
      <c r="M21" s="141"/>
      <c r="U21" s="144">
        <v>45765</v>
      </c>
      <c r="V21" s="1">
        <f>IF(U21&gt;=E$28,IF(U21&lt;=$E$29,0,1),1)</f>
        <v>1</v>
      </c>
      <c r="W21" s="149">
        <v>45765</v>
      </c>
      <c r="X21" s="150">
        <f>IF(($X$1=""),0,IF(ISBLANK(W21)=FALSE,1,0))</f>
        <v>1</v>
      </c>
      <c r="Z21" s="150">
        <f>IF(ISBLANK(Y21)=FALSE,1,0)</f>
        <v>0</v>
      </c>
      <c r="AA21" s="149" t="str">
        <f>_xlfn.IFNA(VLOOKUP(U21,$E$45:$E$54,1,FALSE),"Z")</f>
        <v>Z</v>
      </c>
      <c r="AB21" s="150">
        <f>IF(AA21="Z",0,1)</f>
        <v>0</v>
      </c>
      <c r="AC21" s="150">
        <f>IF(V21+X21+Z21+AB21&gt;0,0,1)</f>
        <v>0</v>
      </c>
      <c r="AD21" s="149">
        <f>U21-1</f>
        <v>45764</v>
      </c>
      <c r="AF21" s="150">
        <f>IF($AC21=1,IF(AND($E$31="yes", $U21&lt;$E$32),1,IF(OR($E$31="no", $E$31=""),IF(AND(E$34="yes", U21&lt;E$35),1,IF(OR(E$34="no", E$34=""),1,0)),0)),0)</f>
        <v>0</v>
      </c>
      <c r="AG21" s="150">
        <f>IF($AC21=1,IF(AND($E$31="yes", $U21&gt;=$E$32),IF(AND($E$34="yes", $U21&gt;=$E$35),0,1),0),0)</f>
        <v>0</v>
      </c>
      <c r="AH21" s="150">
        <f>IF($AC21=1,IF(AND($E$34="yes", $U21&gt;=$E$35),1,0),0)</f>
        <v>0</v>
      </c>
    </row>
    <row r="22" spans="2:34" ht="16" customHeight="1" thickBot="1">
      <c r="B22" s="279" t="s">
        <v>934</v>
      </c>
      <c r="C22" s="280"/>
      <c r="E22" s="281"/>
      <c r="G22" s="184" t="s">
        <v>39</v>
      </c>
      <c r="H22" s="164"/>
      <c r="I22" s="164"/>
      <c r="J22" s="164"/>
      <c r="K22" s="164"/>
      <c r="L22" s="185"/>
      <c r="M22" s="141"/>
      <c r="O22" s="170">
        <f>IF(SUM(O18:O20)=0,0,1)</f>
        <v>1</v>
      </c>
      <c r="P22" s="138" t="s">
        <v>927</v>
      </c>
      <c r="U22" s="144">
        <v>45766</v>
      </c>
      <c r="V22" s="1">
        <f>IF(U22&gt;=E$28,IF(U22&lt;=$E$29,0,1),1)</f>
        <v>1</v>
      </c>
      <c r="W22" s="149">
        <v>45766</v>
      </c>
      <c r="X22" s="150">
        <f>IF(($X$1=""),0,IF(ISBLANK(W22)=FALSE,1,0))</f>
        <v>1</v>
      </c>
      <c r="Y22" s="149">
        <v>45766</v>
      </c>
      <c r="Z22" s="150">
        <f>IF(ISBLANK(Y22)=FALSE,1,0)</f>
        <v>1</v>
      </c>
      <c r="AA22" s="149" t="str">
        <f>_xlfn.IFNA(VLOOKUP(U22,$E$45:$E$54,1,FALSE),"Z")</f>
        <v>Z</v>
      </c>
      <c r="AB22" s="150">
        <f>IF(AA22="Z",0,1)</f>
        <v>0</v>
      </c>
      <c r="AC22" s="150">
        <f>IF(V22+X22+Z22+AB22&gt;0,0,1)</f>
        <v>0</v>
      </c>
      <c r="AD22" s="149">
        <f>U22-1</f>
        <v>45765</v>
      </c>
      <c r="AF22" s="150">
        <f>IF($AC22=1,IF(AND($E$31="yes", $U22&lt;$E$32),1,IF(OR($E$31="no", $E$31=""),IF(AND(E$34="yes", U22&lt;E$35),1,IF(OR(E$34="no", E$34=""),1,0)),0)),0)</f>
        <v>0</v>
      </c>
      <c r="AG22" s="150">
        <f>IF($AC22=1,IF(AND($E$31="yes", $U22&gt;=$E$32),IF(AND($E$34="yes", $U22&gt;=$E$35),0,1),0),0)</f>
        <v>0</v>
      </c>
      <c r="AH22" s="150">
        <f>IF($AC22=1,IF(AND($E$34="yes", $U22&gt;=$E$35),1,0),0)</f>
        <v>0</v>
      </c>
    </row>
    <row r="23" spans="2:34" ht="16" thickBot="1">
      <c r="B23" s="279"/>
      <c r="C23" s="280"/>
      <c r="E23" s="282"/>
      <c r="G23" s="152"/>
      <c r="H23" s="138" t="s">
        <v>22</v>
      </c>
      <c r="I23" s="273" t="str">
        <f>IF(E14="","",E14)</f>
        <v/>
      </c>
      <c r="J23" s="274"/>
      <c r="L23" s="157"/>
      <c r="M23" s="141"/>
      <c r="P23" s="138"/>
      <c r="U23" s="144">
        <v>45767</v>
      </c>
      <c r="V23" s="1">
        <f>IF(U23&gt;=E$28,IF(U23&lt;=$E$29,0,1),1)</f>
        <v>1</v>
      </c>
      <c r="W23" s="149">
        <v>45767</v>
      </c>
      <c r="X23" s="150">
        <f>IF(($X$1=""),0,IF(ISBLANK(W23)=FALSE,1,0))</f>
        <v>1</v>
      </c>
      <c r="Y23" s="149">
        <v>45767</v>
      </c>
      <c r="Z23" s="150">
        <f>IF(ISBLANK(Y23)=FALSE,1,0)</f>
        <v>1</v>
      </c>
      <c r="AA23" s="149" t="str">
        <f>_xlfn.IFNA(VLOOKUP(U23,$E$45:$E$54,1,FALSE),"Z")</f>
        <v>Z</v>
      </c>
      <c r="AB23" s="150">
        <f>IF(AA23="Z",0,1)</f>
        <v>0</v>
      </c>
      <c r="AC23" s="150">
        <f>IF(V23+X23+Z23+AB23&gt;0,0,1)</f>
        <v>0</v>
      </c>
      <c r="AD23" s="149">
        <f>U23-1</f>
        <v>45766</v>
      </c>
      <c r="AF23" s="150">
        <f>IF($AC23=1,IF(AND($E$31="yes", $U23&lt;$E$32),1,IF(OR($E$31="no", $E$31=""),IF(AND(E$34="yes", U23&lt;E$35),1,IF(OR(E$34="no", E$34=""),1,0)),0)),0)</f>
        <v>0</v>
      </c>
      <c r="AG23" s="150">
        <f>IF($AC23=1,IF(AND($E$31="yes", $U23&gt;=$E$32),IF(AND($E$34="yes", $U23&gt;=$E$35),0,1),0),0)</f>
        <v>0</v>
      </c>
      <c r="AH23" s="150">
        <f>IF($AC23=1,IF(AND($E$34="yes", $U23&gt;=$E$35),1,0),0)</f>
        <v>0</v>
      </c>
    </row>
    <row r="24" spans="2:34">
      <c r="B24" s="140"/>
      <c r="E24" s="244"/>
      <c r="G24" s="152"/>
      <c r="H24" s="138"/>
      <c r="J24" s="151"/>
      <c r="K24" s="217" t="s">
        <v>23</v>
      </c>
      <c r="L24" s="157"/>
      <c r="M24" s="141"/>
      <c r="P24" s="138"/>
      <c r="U24" s="144">
        <v>45768</v>
      </c>
      <c r="V24" s="1">
        <f>IF(U24&gt;=E$28,IF(U24&lt;=$E$29,0,1),1)</f>
        <v>1</v>
      </c>
      <c r="W24" s="149">
        <v>45768</v>
      </c>
      <c r="X24" s="150">
        <f>IF(($X$1=""),0,IF(ISBLANK(W24)=FALSE,1,0))</f>
        <v>1</v>
      </c>
      <c r="Z24" s="150">
        <f>IF(ISBLANK(Y24)=FALSE,1,0)</f>
        <v>0</v>
      </c>
      <c r="AA24" s="149" t="str">
        <f>_xlfn.IFNA(VLOOKUP(U24,$E$45:$E$54,1,FALSE),"Z")</f>
        <v>Z</v>
      </c>
      <c r="AB24" s="150">
        <f>IF(AA24="Z",0,1)</f>
        <v>0</v>
      </c>
      <c r="AC24" s="150">
        <f>IF(V24+X24+Z24+AB24&gt;0,0,1)</f>
        <v>0</v>
      </c>
      <c r="AD24" s="149">
        <f>U24-1</f>
        <v>45767</v>
      </c>
      <c r="AF24" s="150">
        <f>IF($AC24=1,IF(AND($E$31="yes", $U24&lt;$E$32),1,IF(OR($E$31="no", $E$31=""),IF(AND(E$34="yes", U24&lt;E$35),1,IF(OR(E$34="no", E$34=""),1,0)),0)),0)</f>
        <v>0</v>
      </c>
      <c r="AG24" s="150">
        <f>IF($AC24=1,IF(AND($E$31="yes", $U24&gt;=$E$32),IF(AND($E$34="yes", $U24&gt;=$E$35),0,1),0),0)</f>
        <v>0</v>
      </c>
      <c r="AH24" s="150">
        <f>IF($AC24=1,IF(AND($E$34="yes", $U24&gt;=$E$35),1,0),0)</f>
        <v>0</v>
      </c>
    </row>
    <row r="25" spans="2:34">
      <c r="B25" s="140" t="s">
        <v>21</v>
      </c>
      <c r="C25" s="138"/>
      <c r="E25" s="189">
        <f>(IF(I20="yes",J39,E20))*O22</f>
        <v>0</v>
      </c>
      <c r="G25" s="152"/>
      <c r="H25" s="217" t="s">
        <v>45</v>
      </c>
      <c r="I25" s="217" t="s">
        <v>46</v>
      </c>
      <c r="J25" s="217" t="s">
        <v>30</v>
      </c>
      <c r="K25" s="217">
        <f>IF(I$23="Teacher",25,IF(I$23="Teaching Assistant",32.5,37))</f>
        <v>37</v>
      </c>
      <c r="L25" s="157"/>
      <c r="M25" s="141"/>
      <c r="P25" s="138"/>
      <c r="U25" s="144">
        <v>45769</v>
      </c>
      <c r="V25" s="1">
        <f>IF(U25&gt;=E$28,IF(U25&lt;=$E$29,0,1),1)</f>
        <v>1</v>
      </c>
      <c r="X25" s="150">
        <f>IF(($X$1=""),0,IF(ISBLANK(W25)=FALSE,1,0))</f>
        <v>0</v>
      </c>
      <c r="Z25" s="150">
        <f>IF(ISBLANK(Y25)=FALSE,1,0)</f>
        <v>0</v>
      </c>
      <c r="AA25" s="149" t="str">
        <f>_xlfn.IFNA(VLOOKUP(U25,$E$45:$E$54,1,FALSE),"Z")</f>
        <v>Z</v>
      </c>
      <c r="AB25" s="150">
        <f>IF(AA25="Z",0,1)</f>
        <v>0</v>
      </c>
      <c r="AC25" s="150">
        <f>IF(V25+X25+Z25+AB25&gt;0,0,1)</f>
        <v>0</v>
      </c>
      <c r="AD25" s="149">
        <f>U25-1</f>
        <v>45768</v>
      </c>
      <c r="AF25" s="150">
        <f>IF($AC25=1,IF(AND($E$31="yes", $U25&lt;$E$32),1,IF(OR($E$31="no", $E$31=""),IF(AND(E$34="yes", U25&lt;E$35),1,IF(OR(E$34="no", E$34=""),1,0)),0)),0)</f>
        <v>0</v>
      </c>
      <c r="AG25" s="150">
        <f>IF($AC25=1,IF(AND($E$31="yes", $U25&gt;=$E$32),IF(AND($E$34="yes", $U25&gt;=$E$35),0,1),0),0)</f>
        <v>0</v>
      </c>
      <c r="AH25" s="150">
        <f>IF($AC25=1,IF(AND($E$34="yes", $U25&gt;=$E$35),1,0),0)</f>
        <v>0</v>
      </c>
    </row>
    <row r="26" spans="2:34" ht="16" thickBot="1">
      <c r="B26" s="140"/>
      <c r="E26" s="219"/>
      <c r="G26" s="152"/>
      <c r="H26" s="217" t="s">
        <v>48</v>
      </c>
      <c r="I26" s="217" t="s">
        <v>49</v>
      </c>
      <c r="J26" s="138"/>
      <c r="L26" s="141"/>
      <c r="M26" s="141"/>
      <c r="P26" s="138"/>
      <c r="U26" s="144">
        <v>45770</v>
      </c>
      <c r="V26" s="1">
        <f>IF(U26&gt;=E$28,IF(U26&lt;=$E$29,0,1),1)</f>
        <v>1</v>
      </c>
      <c r="X26" s="150">
        <f>IF(($X$1=""),0,IF(ISBLANK(W26)=FALSE,1,0))</f>
        <v>0</v>
      </c>
      <c r="Z26" s="150">
        <f>IF(ISBLANK(Y26)=FALSE,1,0)</f>
        <v>0</v>
      </c>
      <c r="AA26" s="149" t="str">
        <f>_xlfn.IFNA(VLOOKUP(U26,$E$45:$E$54,1,FALSE),"Z")</f>
        <v>Z</v>
      </c>
      <c r="AB26" s="150">
        <f>IF(AA26="Z",0,1)</f>
        <v>0</v>
      </c>
      <c r="AC26" s="150">
        <f>IF(V26+X26+Z26+AB26&gt;0,0,1)</f>
        <v>0</v>
      </c>
      <c r="AD26" s="149">
        <f>U26-1</f>
        <v>45769</v>
      </c>
      <c r="AF26" s="150">
        <f>IF($AC26=1,IF(AND($E$31="yes", $U26&lt;$E$32),1,IF(OR($E$31="no", $E$31=""),IF(AND(E$34="yes", U26&lt;E$35),1,IF(OR(E$34="no", E$34=""),1,0)),0)),0)</f>
        <v>0</v>
      </c>
      <c r="AG26" s="150">
        <f>IF($AC26=1,IF(AND($E$31="yes", $U26&gt;=$E$32),IF(AND($E$34="yes", $U26&gt;=$E$35),0,1),0),0)</f>
        <v>0</v>
      </c>
      <c r="AH26" s="150">
        <f>IF($AC26=1,IF(AND($E$34="yes", $U26&gt;=$E$35),1,0),0)</f>
        <v>0</v>
      </c>
    </row>
    <row r="27" spans="2:34" ht="16" thickBot="1">
      <c r="B27" s="140"/>
      <c r="G27" s="152" t="s">
        <v>52</v>
      </c>
      <c r="H27" s="186"/>
      <c r="I27" s="186"/>
      <c r="J27" s="178" t="str">
        <f>(IF(H27&gt;0,(H27*I27)/(K27*I27),""))</f>
        <v/>
      </c>
      <c r="K27" s="220">
        <f>IF(I$23="Teacher",25,IF(I$23="Teaching Assistant",32.5,37))</f>
        <v>37</v>
      </c>
      <c r="L27" s="188" t="str">
        <f>IF(H27&lt;&gt;"",IF(J27&gt;1,"Check",""),"")</f>
        <v/>
      </c>
      <c r="M27" s="141"/>
      <c r="P27" s="138"/>
      <c r="U27" s="144">
        <v>45771</v>
      </c>
      <c r="V27" s="1">
        <f>IF(U27&gt;=E$28,IF(U27&lt;=$E$29,0,1),1)</f>
        <v>1</v>
      </c>
      <c r="X27" s="150">
        <f>IF(($X$1=""),0,IF(ISBLANK(W27)=FALSE,1,0))</f>
        <v>0</v>
      </c>
      <c r="Z27" s="150">
        <f>IF(ISBLANK(Y27)=FALSE,1,0)</f>
        <v>0</v>
      </c>
      <c r="AA27" s="149" t="str">
        <f>_xlfn.IFNA(VLOOKUP(U27,$E$45:$E$54,1,FALSE),"Z")</f>
        <v>Z</v>
      </c>
      <c r="AB27" s="150">
        <f>IF(AA27="Z",0,1)</f>
        <v>0</v>
      </c>
      <c r="AC27" s="150">
        <f>IF(V27+X27+Z27+AB27&gt;0,0,1)</f>
        <v>0</v>
      </c>
      <c r="AD27" s="149">
        <f>U27-1</f>
        <v>45770</v>
      </c>
      <c r="AF27" s="150">
        <f>IF($AC27=1,IF(AND($E$31="yes", $U27&lt;$E$32),1,IF(OR($E$31="no", $E$31=""),IF(AND(E$34="yes", U27&lt;E$35),1,IF(OR(E$34="no", E$34=""),1,0)),0)),0)</f>
        <v>0</v>
      </c>
      <c r="AG27" s="150">
        <f>IF($AC27=1,IF(AND($E$31="yes", $U27&gt;=$E$32),IF(AND($E$34="yes", $U27&gt;=$E$35),0,1),0),0)</f>
        <v>0</v>
      </c>
      <c r="AH27" s="150">
        <f>IF($AC27=1,IF(AND($E$34="yes", $U27&gt;=$E$35),1,0),0)</f>
        <v>0</v>
      </c>
    </row>
    <row r="28" spans="1:34" ht="16" thickBot="1">
      <c r="A28" s="203">
        <v>6</v>
      </c>
      <c r="B28" s="140" t="s">
        <v>37</v>
      </c>
      <c r="E28" s="249"/>
      <c r="G28" s="152" t="s">
        <v>54</v>
      </c>
      <c r="H28" s="186"/>
      <c r="I28" s="186"/>
      <c r="J28" s="178" t="str">
        <f>(IF(H28&gt;0,(H28*I28)/(K28*I28),""))</f>
        <v/>
      </c>
      <c r="K28" s="220">
        <f>IF(I$23="Teacher",25,IF(I$23="Teaching Assistant",32.5,37))</f>
        <v>37</v>
      </c>
      <c r="L28" s="188" t="str">
        <f>IF(H28&lt;&gt;"",IF(J28&gt;1,"Check",""),"")</f>
        <v/>
      </c>
      <c r="M28" s="141"/>
      <c r="P28" s="170">
        <f>IF(E31="yes",IF(E32&lt;=E28,1,0),0)</f>
        <v>0</v>
      </c>
      <c r="U28" s="144">
        <v>45772</v>
      </c>
      <c r="V28" s="1">
        <f>IF(U28&gt;=E$28,IF(U28&lt;=$E$29,0,1),1)</f>
        <v>1</v>
      </c>
      <c r="X28" s="150">
        <f>IF(($X$1=""),0,IF(ISBLANK(W28)=FALSE,1,0))</f>
        <v>0</v>
      </c>
      <c r="Z28" s="150">
        <f>IF(ISBLANK(Y28)=FALSE,1,0)</f>
        <v>0</v>
      </c>
      <c r="AA28" s="149" t="str">
        <f>_xlfn.IFNA(VLOOKUP(U28,$E$45:$E$54,1,FALSE),"Z")</f>
        <v>Z</v>
      </c>
      <c r="AB28" s="150">
        <f>IF(AA28="Z",0,1)</f>
        <v>0</v>
      </c>
      <c r="AC28" s="150">
        <f>IF(V28+X28+Z28+AB28&gt;0,0,1)</f>
        <v>0</v>
      </c>
      <c r="AD28" s="149">
        <f>U28-1</f>
        <v>45771</v>
      </c>
      <c r="AF28" s="150">
        <f>IF($AC28=1,IF(AND($E$31="yes", $U28&lt;$E$32),1,IF(OR($E$31="no", $E$31=""),IF(AND(E$34="yes", U28&lt;E$35),1,IF(OR(E$34="no", E$34=""),1,0)),0)),0)</f>
        <v>0</v>
      </c>
      <c r="AG28" s="150">
        <f>IF($AC28=1,IF(AND($E$31="yes", $U28&gt;=$E$32),IF(AND($E$34="yes", $U28&gt;=$E$35),0,1),0),0)</f>
        <v>0</v>
      </c>
      <c r="AH28" s="150">
        <f>IF($AC28=1,IF(AND($E$34="yes", $U28&gt;=$E$35),1,0),0)</f>
        <v>0</v>
      </c>
    </row>
    <row r="29" spans="1:34" ht="16" thickBot="1">
      <c r="A29" s="203">
        <v>7</v>
      </c>
      <c r="B29" s="140" t="s">
        <v>40</v>
      </c>
      <c r="E29" s="249"/>
      <c r="G29" s="152" t="s">
        <v>56</v>
      </c>
      <c r="H29" s="186"/>
      <c r="I29" s="186"/>
      <c r="J29" s="178" t="str">
        <f>(IF(H29&gt;0,(H29*I29)/(K29*I29),""))</f>
        <v/>
      </c>
      <c r="K29" s="220">
        <f>IF(I$23="Teacher",25,IF(I$23="Teaching Assistant",32.5,37))</f>
        <v>37</v>
      </c>
      <c r="L29" s="188" t="str">
        <f>IF(H29&lt;&gt;"",IF(J29&gt;1,"Check",""),"")</f>
        <v/>
      </c>
      <c r="M29" s="143"/>
      <c r="U29" s="144">
        <v>45773</v>
      </c>
      <c r="V29" s="1">
        <f>IF(U29&gt;=E$28,IF(U29&lt;=$E$29,0,1),1)</f>
        <v>1</v>
      </c>
      <c r="X29" s="150">
        <f>IF(($X$1=""),0,IF(ISBLANK(W29)=FALSE,1,0))</f>
        <v>0</v>
      </c>
      <c r="Y29" s="149">
        <v>45773</v>
      </c>
      <c r="Z29" s="150">
        <f>IF(ISBLANK(Y29)=FALSE,1,0)</f>
        <v>1</v>
      </c>
      <c r="AA29" s="149" t="str">
        <f>_xlfn.IFNA(VLOOKUP(U29,$E$45:$E$54,1,FALSE),"Z")</f>
        <v>Z</v>
      </c>
      <c r="AB29" s="150">
        <f>IF(AA29="Z",0,1)</f>
        <v>0</v>
      </c>
      <c r="AC29" s="150">
        <f>IF(V29+X29+Z29+AB29&gt;0,0,1)</f>
        <v>0</v>
      </c>
      <c r="AD29" s="149">
        <f>U29-1</f>
        <v>45772</v>
      </c>
      <c r="AF29" s="150">
        <f>IF($AC29=1,IF(AND($E$31="yes", $U29&lt;$E$32),1,IF(OR($E$31="no", $E$31=""),IF(AND(E$34="yes", U29&lt;E$35),1,IF(OR(E$34="no", E$34=""),1,0)),0)),0)</f>
        <v>0</v>
      </c>
      <c r="AG29" s="150">
        <f>IF($AC29=1,IF(AND($E$31="yes", $U29&gt;=$E$32),IF(AND($E$34="yes", $U29&gt;=$E$35),0,1),0),0)</f>
        <v>0</v>
      </c>
      <c r="AH29" s="150">
        <f>IF($AC29=1,IF(AND($E$34="yes", $U29&gt;=$E$35),1,0),0)</f>
        <v>0</v>
      </c>
    </row>
    <row r="30" spans="2:34" ht="16" thickBot="1">
      <c r="B30" s="140"/>
      <c r="E30" s="244"/>
      <c r="G30" s="152" t="s">
        <v>59</v>
      </c>
      <c r="H30" s="186"/>
      <c r="I30" s="186"/>
      <c r="J30" s="178" t="str">
        <f>(IF(H30&gt;0,(H30*I30)/(K30*I30),""))</f>
        <v/>
      </c>
      <c r="K30" s="220">
        <f>IF(I$23="Teacher",25,IF(I$23="Teaching Assistant",32.5,37))</f>
        <v>37</v>
      </c>
      <c r="L30" s="188" t="str">
        <f>IF(H30&lt;&gt;"",IF(J30&gt;1,"Check",""),"")</f>
        <v/>
      </c>
      <c r="M30" s="143"/>
      <c r="U30" s="144">
        <v>45774</v>
      </c>
      <c r="V30" s="1">
        <f>IF(U30&gt;=E$28,IF(U30&lt;=$E$29,0,1),1)</f>
        <v>1</v>
      </c>
      <c r="X30" s="150">
        <f>IF(($X$1=""),0,IF(ISBLANK(W30)=FALSE,1,0))</f>
        <v>0</v>
      </c>
      <c r="Y30" s="149">
        <v>45774</v>
      </c>
      <c r="Z30" s="150">
        <f>IF(ISBLANK(Y30)=FALSE,1,0)</f>
        <v>1</v>
      </c>
      <c r="AA30" s="149" t="str">
        <f>_xlfn.IFNA(VLOOKUP(U30,$E$45:$E$54,1,FALSE),"Z")</f>
        <v>Z</v>
      </c>
      <c r="AB30" s="150">
        <f>IF(AA30="Z",0,1)</f>
        <v>0</v>
      </c>
      <c r="AC30" s="150">
        <f>IF(V30+X30+Z30+AB30&gt;0,0,1)</f>
        <v>0</v>
      </c>
      <c r="AD30" s="149">
        <f>U30-1</f>
        <v>45773</v>
      </c>
      <c r="AF30" s="150">
        <f>IF($AC30=1,IF(AND($E$31="yes", $U30&lt;$E$32),1,IF(OR($E$31="no", $E$31=""),IF(AND(E$34="yes", U30&lt;E$35),1,IF(OR(E$34="no", E$34=""),1,0)),0)),0)</f>
        <v>0</v>
      </c>
      <c r="AG30" s="150">
        <f>IF($AC30=1,IF(AND($E$31="yes", $U30&gt;=$E$32),IF(AND($E$34="yes", $U30&gt;=$E$35),0,1),0),0)</f>
        <v>0</v>
      </c>
      <c r="AH30" s="150">
        <f>IF($AC30=1,IF(AND($E$34="yes", $U30&gt;=$E$35),1,0),0)</f>
        <v>0</v>
      </c>
    </row>
    <row r="31" spans="1:34" ht="16" thickBot="1">
      <c r="A31" s="203">
        <v>8</v>
      </c>
      <c r="B31" s="140" t="s">
        <v>36</v>
      </c>
      <c r="E31" s="193"/>
      <c r="G31" s="152" t="s">
        <v>61</v>
      </c>
      <c r="H31" s="186"/>
      <c r="I31" s="186"/>
      <c r="J31" s="178" t="str">
        <f>(IF(H31&gt;0,(H31*I31)/(K31*I31),""))</f>
        <v/>
      </c>
      <c r="K31" s="220">
        <f>IF(I$23="Teacher",25,IF(I$23="Teaching Assistant",32.5,37))</f>
        <v>37</v>
      </c>
      <c r="L31" s="188" t="str">
        <f>IF(H31&lt;&gt;"",IF(J31&gt;1,"Check",""),"")</f>
        <v/>
      </c>
      <c r="M31" s="141"/>
      <c r="P31" s="170">
        <f>IF(E34="yes",IF(E31="yes",IF(E35&lt;=E32,1,0),IF(E35&lt;E28,1,0)),0)</f>
        <v>0</v>
      </c>
      <c r="U31" s="144">
        <v>45775</v>
      </c>
      <c r="V31" s="1">
        <f>IF(U31&gt;=E$28,IF(U31&lt;=$E$29,0,1),1)</f>
        <v>1</v>
      </c>
      <c r="X31" s="150">
        <f>IF(($X$1=""),0,IF(ISBLANK(W31)=FALSE,1,0))</f>
        <v>0</v>
      </c>
      <c r="Z31" s="150">
        <f>IF(ISBLANK(Y31)=FALSE,1,0)</f>
        <v>0</v>
      </c>
      <c r="AA31" s="149" t="str">
        <f>_xlfn.IFNA(VLOOKUP(U31,$E$45:$E$54,1,FALSE),"Z")</f>
        <v>Z</v>
      </c>
      <c r="AB31" s="150">
        <f>IF(AA31="Z",0,1)</f>
        <v>0</v>
      </c>
      <c r="AC31" s="150">
        <f>IF(V31+X31+Z31+AB31&gt;0,0,1)</f>
        <v>0</v>
      </c>
      <c r="AD31" s="149">
        <f>U31-1</f>
        <v>45774</v>
      </c>
      <c r="AF31" s="150">
        <f>IF($AC31=1,IF(AND($E$31="yes", $U31&lt;$E$32),1,IF(OR($E$31="no", $E$31=""),IF(AND(E$34="yes", U31&lt;E$35),1,IF(OR(E$34="no", E$34=""),1,0)),0)),0)</f>
        <v>0</v>
      </c>
      <c r="AG31" s="150">
        <f>IF($AC31=1,IF(AND($E$31="yes", $U31&gt;=$E$32),IF(AND($E$34="yes", $U31&gt;=$E$35),0,1),0),0)</f>
        <v>0</v>
      </c>
      <c r="AH31" s="150">
        <f>IF($AC31=1,IF(AND($E$34="yes", $U31&gt;=$E$35),1,0),0)</f>
        <v>0</v>
      </c>
    </row>
    <row r="32" spans="2:34" ht="16" thickBot="1">
      <c r="B32" s="140" t="s">
        <v>38</v>
      </c>
      <c r="E32" s="249"/>
      <c r="F32" s="138"/>
      <c r="G32" s="152" t="s">
        <v>63</v>
      </c>
      <c r="H32" s="186"/>
      <c r="I32" s="186"/>
      <c r="J32" s="178" t="str">
        <f>(IF(H32&gt;0,(H32*I32)/(K32*I32),""))</f>
        <v/>
      </c>
      <c r="K32" s="220">
        <f>IF(I$23="Teacher",25,IF(I$23="Teaching Assistant",32.5,37))</f>
        <v>37</v>
      </c>
      <c r="L32" s="188" t="str">
        <f>IF(H32&lt;&gt;"",IF(J32&gt;1,"Check",""),"")</f>
        <v/>
      </c>
      <c r="M32" s="141"/>
      <c r="U32" s="144">
        <v>45776</v>
      </c>
      <c r="V32" s="1">
        <f>IF(U32&gt;=E$28,IF(U32&lt;=$E$29,0,1),1)</f>
        <v>1</v>
      </c>
      <c r="X32" s="150">
        <f>IF(($X$1=""),0,IF(ISBLANK(W32)=FALSE,1,0))</f>
        <v>0</v>
      </c>
      <c r="Z32" s="150">
        <f>IF(ISBLANK(Y32)=FALSE,1,0)</f>
        <v>0</v>
      </c>
      <c r="AA32" s="149" t="str">
        <f>_xlfn.IFNA(VLOOKUP(U32,$E$45:$E$54,1,FALSE),"Z")</f>
        <v>Z</v>
      </c>
      <c r="AB32" s="150">
        <f>IF(AA32="Z",0,1)</f>
        <v>0</v>
      </c>
      <c r="AC32" s="150">
        <f>IF(V32+X32+Z32+AB32&gt;0,0,1)</f>
        <v>0</v>
      </c>
      <c r="AD32" s="149">
        <f>U32-1</f>
        <v>45775</v>
      </c>
      <c r="AF32" s="150">
        <f>IF($AC32=1,IF(AND($E$31="yes", $U32&lt;$E$32),1,IF(OR($E$31="no", $E$31=""),IF(AND(E$34="yes", U32&lt;E$35),1,IF(OR(E$34="no", E$34=""),1,0)),0)),0)</f>
        <v>0</v>
      </c>
      <c r="AG32" s="150">
        <f>IF($AC32=1,IF(AND($E$31="yes", $U32&gt;=$E$32),IF(AND($E$34="yes", $U32&gt;=$E$35),0,1),0),0)</f>
        <v>0</v>
      </c>
      <c r="AH32" s="150">
        <f>IF($AC32=1,IF(AND($E$34="yes", $U32&gt;=$E$35),1,0),0)</f>
        <v>0</v>
      </c>
    </row>
    <row r="33" spans="2:34" ht="16" thickBot="1">
      <c r="B33" s="140"/>
      <c r="E33" s="244"/>
      <c r="F33" s="138"/>
      <c r="G33" s="152" t="s">
        <v>64</v>
      </c>
      <c r="H33" s="187"/>
      <c r="I33" s="187"/>
      <c r="J33" s="178" t="str">
        <f>(IF(H33&gt;0,(H33*I33)/(K33*I33),""))</f>
        <v/>
      </c>
      <c r="K33" s="220">
        <f>IF(I$23="Teacher",25,IF(I$23="Teaching Assistant",32.5,37))</f>
        <v>37</v>
      </c>
      <c r="L33" s="188" t="str">
        <f>IF(H33&lt;&gt;"",IF(J33&gt;1,"Check",""),"")</f>
        <v/>
      </c>
      <c r="M33" s="141"/>
      <c r="U33" s="144">
        <v>45777</v>
      </c>
      <c r="V33" s="1">
        <f>IF(U33&gt;=E$28,IF(U33&lt;=$E$29,0,1),1)</f>
        <v>1</v>
      </c>
      <c r="X33" s="150">
        <f>IF(($X$1=""),0,IF(ISBLANK(W33)=FALSE,1,0))</f>
        <v>0</v>
      </c>
      <c r="Z33" s="150">
        <f>IF(ISBLANK(Y33)=FALSE,1,0)</f>
        <v>0</v>
      </c>
      <c r="AA33" s="149" t="str">
        <f>_xlfn.IFNA(VLOOKUP(U33,$E$45:$E$54,1,FALSE),"Z")</f>
        <v>Z</v>
      </c>
      <c r="AB33" s="150">
        <f>IF(AA33="Z",0,1)</f>
        <v>0</v>
      </c>
      <c r="AC33" s="150">
        <f>IF(V33+X33+Z33+AB33&gt;0,0,1)</f>
        <v>0</v>
      </c>
      <c r="AD33" s="149">
        <f>U33-1</f>
        <v>45776</v>
      </c>
      <c r="AF33" s="150">
        <f>IF($AC33=1,IF(AND($E$31="yes", $U33&lt;$E$32),1,IF(OR($E$31="no", $E$31=""),IF(AND(E$34="yes", U33&lt;E$35),1,IF(OR(E$34="no", E$34=""),1,0)),0)),0)</f>
        <v>0</v>
      </c>
      <c r="AG33" s="150">
        <f>IF($AC33=1,IF(AND($E$31="yes", $U33&gt;=$E$32),IF(AND($E$34="yes", $U33&gt;=$E$35),0,1),0),0)</f>
        <v>0</v>
      </c>
      <c r="AH33" s="150">
        <f>IF($AC33=1,IF(AND($E$34="yes", $U33&gt;=$E$35),1,0),0)</f>
        <v>0</v>
      </c>
    </row>
    <row r="34" spans="1:34" ht="16" thickBot="1">
      <c r="A34" s="203">
        <v>9</v>
      </c>
      <c r="B34" s="140" t="s">
        <v>41</v>
      </c>
      <c r="E34" s="194"/>
      <c r="F34" s="138"/>
      <c r="G34" s="152"/>
      <c r="J34" s="1"/>
      <c r="K34" s="220"/>
      <c r="L34" s="188"/>
      <c r="M34" s="141"/>
      <c r="U34" s="144">
        <v>45778</v>
      </c>
      <c r="V34" s="1">
        <f>IF(U34&gt;=E$28,IF(U34&lt;=$E$29,0,1),1)</f>
        <v>1</v>
      </c>
      <c r="X34" s="150">
        <f>IF(($X$1=""),0,IF(ISBLANK(W34)=FALSE,1,0))</f>
        <v>0</v>
      </c>
      <c r="Z34" s="150">
        <f>IF(ISBLANK(Y34)=FALSE,1,0)</f>
        <v>0</v>
      </c>
      <c r="AA34" s="149" t="str">
        <f>_xlfn.IFNA(VLOOKUP(U34,$E$45:$E$54,1,FALSE),"Z")</f>
        <v>Z</v>
      </c>
      <c r="AB34" s="150">
        <f>IF(AA34="Z",0,1)</f>
        <v>0</v>
      </c>
      <c r="AC34" s="150">
        <f>IF(V34+X34+Z34+AB34&gt;0,0,1)</f>
        <v>0</v>
      </c>
      <c r="AD34" s="149">
        <f>U34-1</f>
        <v>45777</v>
      </c>
      <c r="AF34" s="150">
        <f>IF($AC34=1,IF(AND($E$31="yes", $U34&lt;$E$32),1,IF(OR($E$31="no", $E$31=""),IF(AND(E$34="yes", U34&lt;E$35),1,IF(OR(E$34="no", E$34=""),1,0)),0)),0)</f>
        <v>0</v>
      </c>
      <c r="AG34" s="150">
        <f>IF($AC34=1,IF(AND($E$31="yes", $U34&gt;=$E$32),IF(AND($E$34="yes", $U34&gt;=$E$35),0,1),0),0)</f>
        <v>0</v>
      </c>
      <c r="AH34" s="150">
        <f>IF($AC34=1,IF(AND($E$34="yes", $U34&gt;=$E$35),1,0),0)</f>
        <v>0</v>
      </c>
    </row>
    <row r="35" spans="2:34" ht="16" thickBot="1">
      <c r="B35" s="140" t="s">
        <v>44</v>
      </c>
      <c r="E35" s="249"/>
      <c r="F35" s="138"/>
      <c r="G35" s="152"/>
      <c r="H35" s="138" t="s">
        <v>68</v>
      </c>
      <c r="I35" s="138"/>
      <c r="J35" s="178" t="str">
        <f>IF(H27="","",((H27*I27)+(H28*I28)+(H29*I29)+(H30*I30)+(H31*I31)+(H32*I32)+(H33*I33))/J36)</f>
        <v/>
      </c>
      <c r="K35" s="220"/>
      <c r="L35" s="188">
        <f>IF(I$23="Teacher",25,IF(I$23="Teaching Assistant",32.5,37))</f>
        <v>37</v>
      </c>
      <c r="M35" s="141"/>
      <c r="U35" s="144">
        <v>45779</v>
      </c>
      <c r="V35" s="1">
        <f>IF(U35&gt;=E$28,IF(U35&lt;=$E$29,0,1),1)</f>
        <v>1</v>
      </c>
      <c r="X35" s="150">
        <f>IF(($X$1=""),0,IF(ISBLANK(W35)=FALSE,1,0))</f>
        <v>0</v>
      </c>
      <c r="Z35" s="150">
        <f>IF(ISBLANK(Y35)=FALSE,1,0)</f>
        <v>0</v>
      </c>
      <c r="AA35" s="149" t="str">
        <f>_xlfn.IFNA(VLOOKUP(U35,$E$45:$E$54,1,FALSE),"Z")</f>
        <v>Z</v>
      </c>
      <c r="AB35" s="150">
        <f>IF(AA35="Z",0,1)</f>
        <v>0</v>
      </c>
      <c r="AC35" s="150">
        <f>IF(V35+X35+Z35+AB35&gt;0,0,1)</f>
        <v>0</v>
      </c>
      <c r="AD35" s="149">
        <f>U35-1</f>
        <v>45778</v>
      </c>
      <c r="AF35" s="150">
        <f>IF($AC35=1,IF(AND($E$31="yes", $U35&lt;$E$32),1,IF(OR($E$31="no", $E$31=""),IF(AND(E$34="yes", U35&lt;E$35),1,IF(OR(E$34="no", E$34=""),1,0)),0)),0)</f>
        <v>0</v>
      </c>
      <c r="AG35" s="150">
        <f>IF($AC35=1,IF(AND($E$31="yes", $U35&gt;=$E$32),IF(AND($E$34="yes", $U35&gt;=$E$35),0,1),0),0)</f>
        <v>0</v>
      </c>
      <c r="AH35" s="150">
        <f>IF($AC35=1,IF(AND($E$34="yes", $U35&gt;=$E$35),1,0),0)</f>
        <v>0</v>
      </c>
    </row>
    <row r="36" spans="2:34" ht="16" thickBot="1">
      <c r="B36" s="140"/>
      <c r="G36" s="152"/>
      <c r="H36" s="138" t="s">
        <v>70</v>
      </c>
      <c r="I36" s="138"/>
      <c r="J36" s="178" t="str">
        <f>IF(I27="","",SUM(I27:I33))</f>
        <v/>
      </c>
      <c r="K36" s="138"/>
      <c r="L36" s="157"/>
      <c r="M36" s="141"/>
      <c r="U36" s="144">
        <v>45780</v>
      </c>
      <c r="V36" s="1">
        <f>IF(U36&gt;=E$28,IF(U36&lt;=$E$29,0,1),1)</f>
        <v>1</v>
      </c>
      <c r="X36" s="150">
        <f>IF(($X$1=""),0,IF(ISBLANK(W36)=FALSE,1,0))</f>
        <v>0</v>
      </c>
      <c r="Y36" s="149">
        <v>45780</v>
      </c>
      <c r="Z36" s="150">
        <f>IF(ISBLANK(Y36)=FALSE,1,0)</f>
        <v>1</v>
      </c>
      <c r="AA36" s="149" t="str">
        <f>_xlfn.IFNA(VLOOKUP(U36,$E$45:$E$54,1,FALSE),"Z")</f>
        <v>Z</v>
      </c>
      <c r="AB36" s="150">
        <f>IF(AA36="Z",0,1)</f>
        <v>0</v>
      </c>
      <c r="AC36" s="150">
        <f>IF(V36+X36+Z36+AB36&gt;0,0,1)</f>
        <v>0</v>
      </c>
      <c r="AD36" s="149">
        <f>U36-1</f>
        <v>45779</v>
      </c>
      <c r="AF36" s="150">
        <f>IF($AC36=1,IF(AND($E$31="yes", $U36&lt;$E$32),1,IF(OR($E$31="no", $E$31=""),IF(AND(E$34="yes", U36&lt;E$35),1,IF(OR(E$34="no", E$34=""),1,0)),0)),0)</f>
        <v>0</v>
      </c>
      <c r="AG36" s="150">
        <f>IF($AC36=1,IF(AND($E$31="yes", $U36&gt;=$E$32),IF(AND($E$34="yes", $U36&gt;=$E$35),0,1),0),0)</f>
        <v>0</v>
      </c>
      <c r="AH36" s="150">
        <f>IF($AC36=1,IF(AND($E$34="yes", $U36&gt;=$E$35),1,0),0)</f>
        <v>0</v>
      </c>
    </row>
    <row r="37" spans="2:34" ht="16" thickBot="1">
      <c r="B37" s="140"/>
      <c r="G37" s="152"/>
      <c r="H37" s="138" t="s">
        <v>72</v>
      </c>
      <c r="I37" s="138"/>
      <c r="J37" s="178" t="str">
        <f>IF(I27="","",(IF(J35&gt;0,(J35*J36)/(O8*J36),"")))</f>
        <v/>
      </c>
      <c r="K37" s="138"/>
      <c r="L37" s="157"/>
      <c r="M37" s="141"/>
      <c r="U37" s="144">
        <v>45781</v>
      </c>
      <c r="V37" s="1">
        <f>IF(U37&gt;=E$28,IF(U37&lt;=$E$29,0,1),1)</f>
        <v>1</v>
      </c>
      <c r="X37" s="150">
        <f>IF(($X$1=""),0,IF(ISBLANK(W37)=FALSE,1,0))</f>
        <v>0</v>
      </c>
      <c r="Y37" s="149">
        <v>45781</v>
      </c>
      <c r="Z37" s="150">
        <f>IF(ISBLANK(Y37)=FALSE,1,0)</f>
        <v>1</v>
      </c>
      <c r="AA37" s="149" t="str">
        <f>_xlfn.IFNA(VLOOKUP(U37,$E$45:$E$54,1,FALSE),"Z")</f>
        <v>Z</v>
      </c>
      <c r="AB37" s="150">
        <f>IF(AA37="Z",0,1)</f>
        <v>0</v>
      </c>
      <c r="AC37" s="150">
        <f>IF(V37+X37+Z37+AB37&gt;0,0,1)</f>
        <v>0</v>
      </c>
      <c r="AD37" s="149">
        <f>U37-1</f>
        <v>45780</v>
      </c>
      <c r="AF37" s="150">
        <f>IF($AC37=1,IF(AND($E$31="yes", $U37&lt;$E$32),1,IF(OR($E$31="no", $E$31=""),IF(AND(E$34="yes", U37&lt;E$35),1,IF(OR(E$34="no", E$34=""),1,0)),0)),0)</f>
        <v>0</v>
      </c>
      <c r="AG37" s="150">
        <f>IF($AC37=1,IF(AND($E$31="yes", $U37&gt;=$E$32),IF(AND($E$34="yes", $U37&gt;=$E$35),0,1),0),0)</f>
        <v>0</v>
      </c>
      <c r="AH37" s="150">
        <f>IF($AC37=1,IF(AND($E$34="yes", $U37&gt;=$E$35),1,0),0)</f>
        <v>0</v>
      </c>
    </row>
    <row r="38" spans="2:34" ht="16" thickBot="1">
      <c r="B38" s="140"/>
      <c r="F38" s="138"/>
      <c r="G38" s="152"/>
      <c r="H38" s="138" t="s">
        <v>74</v>
      </c>
      <c r="I38" s="138"/>
      <c r="J38" s="179">
        <f>E20</f>
        <v>0</v>
      </c>
      <c r="K38" s="138"/>
      <c r="L38" s="157"/>
      <c r="M38" s="141"/>
      <c r="U38" s="144">
        <v>45782</v>
      </c>
      <c r="V38" s="1">
        <f>IF(U38&gt;=E$28,IF(U38&lt;=$E$29,0,1),1)</f>
        <v>1</v>
      </c>
      <c r="X38" s="150">
        <f>IF(($X$1=""),0,IF(ISBLANK(W38)=FALSE,1,0))</f>
        <v>0</v>
      </c>
      <c r="Z38" s="150">
        <f>IF(ISBLANK(Y38)=FALSE,1,0)</f>
        <v>0</v>
      </c>
      <c r="AA38" s="149" t="str">
        <f>_xlfn.IFNA(VLOOKUP(U38,$E$45:$E$54,1,FALSE),"Z")</f>
        <v>Z</v>
      </c>
      <c r="AB38" s="150">
        <f>IF(AA38="Z",0,1)</f>
        <v>0</v>
      </c>
      <c r="AC38" s="150">
        <f>IF(V38+X38+Z38+AB38&gt;0,0,1)</f>
        <v>0</v>
      </c>
      <c r="AD38" s="149">
        <f>U38-1</f>
        <v>45781</v>
      </c>
      <c r="AF38" s="150">
        <f>IF($AC38=1,IF(AND($E$31="yes", $U38&lt;$E$32),1,IF(OR($E$31="no", $E$31=""),IF(AND(E$34="yes", U38&lt;E$35),1,IF(OR(E$34="no", E$34=""),1,0)),0)),0)</f>
        <v>0</v>
      </c>
      <c r="AG38" s="150">
        <f>IF($AC38=1,IF(AND($E$31="yes", $U38&gt;=$E$32),IF(AND($E$34="yes", $U38&gt;=$E$35),0,1),0),0)</f>
        <v>0</v>
      </c>
      <c r="AH38" s="150">
        <f>IF($AC38=1,IF(AND($E$34="yes", $U38&gt;=$E$35),1,0),0)</f>
        <v>0</v>
      </c>
    </row>
    <row r="39" spans="1:34" ht="16" thickBot="1">
      <c r="A39" s="203">
        <v>10</v>
      </c>
      <c r="B39" s="140" t="s">
        <v>42</v>
      </c>
      <c r="E39" s="193"/>
      <c r="G39" s="152"/>
      <c r="H39" s="138" t="s">
        <v>75</v>
      </c>
      <c r="I39" s="138"/>
      <c r="J39" s="178" t="e">
        <f>J38-J37</f>
        <v>#VALUE!</v>
      </c>
      <c r="K39" s="138"/>
      <c r="L39" s="157"/>
      <c r="M39" s="141"/>
      <c r="U39" s="144">
        <v>45783</v>
      </c>
      <c r="V39" s="1">
        <f>IF(U39&gt;=E$28,IF(U39&lt;=$E$29,0,1),1)</f>
        <v>1</v>
      </c>
      <c r="X39" s="150">
        <f>IF(($X$1=""),0,IF(ISBLANK(W39)=FALSE,1,0))</f>
        <v>0</v>
      </c>
      <c r="Z39" s="150">
        <f>IF(ISBLANK(Y39)=FALSE,1,0)</f>
        <v>0</v>
      </c>
      <c r="AA39" s="149" t="str">
        <f>_xlfn.IFNA(VLOOKUP(U39,$E$45:$E$54,1,FALSE),"Z")</f>
        <v>Z</v>
      </c>
      <c r="AB39" s="150">
        <f>IF(AA39="Z",0,1)</f>
        <v>0</v>
      </c>
      <c r="AC39" s="150">
        <f>IF(V39+X39+Z39+AB39&gt;0,0,1)</f>
        <v>0</v>
      </c>
      <c r="AD39" s="149">
        <f>U39-1</f>
        <v>45782</v>
      </c>
      <c r="AF39" s="150">
        <f>IF($AC39=1,IF(AND($E$31="yes", $U39&lt;$E$32),1,IF(OR($E$31="no", $E$31=""),IF(AND(E$34="yes", U39&lt;E$35),1,IF(OR(E$34="no", E$34=""),1,0)),0)),0)</f>
        <v>0</v>
      </c>
      <c r="AG39" s="150">
        <f>IF($AC39=1,IF(AND($E$31="yes", $U39&gt;=$E$32),IF(AND($E$34="yes", $U39&gt;=$E$35),0,1),0),0)</f>
        <v>0</v>
      </c>
      <c r="AH39" s="150">
        <f>IF($AC39=1,IF(AND($E$34="yes", $U39&gt;=$E$35),1,0),0)</f>
        <v>0</v>
      </c>
    </row>
    <row r="40" spans="2:34" ht="16" thickBot="1">
      <c r="B40" s="140"/>
      <c r="E40" s="218"/>
      <c r="G40" s="180"/>
      <c r="H40" s="155"/>
      <c r="I40" s="155"/>
      <c r="J40" s="181"/>
      <c r="K40" s="155"/>
      <c r="L40" s="182"/>
      <c r="M40" s="141"/>
      <c r="U40" s="144">
        <v>45784</v>
      </c>
      <c r="V40" s="1">
        <f>IF(U40&gt;=E$28,IF(U40&lt;=$E$29,0,1),1)</f>
        <v>1</v>
      </c>
      <c r="X40" s="150">
        <f>IF(($X$1=""),0,IF(ISBLANK(W40)=FALSE,1,0))</f>
        <v>0</v>
      </c>
      <c r="Z40" s="150">
        <f>IF(ISBLANK(Y40)=FALSE,1,0)</f>
        <v>0</v>
      </c>
      <c r="AA40" s="149" t="str">
        <f>_xlfn.IFNA(VLOOKUP(U40,$E$45:$E$54,1,FALSE),"Z")</f>
        <v>Z</v>
      </c>
      <c r="AB40" s="150">
        <f>IF(AA40="Z",0,1)</f>
        <v>0</v>
      </c>
      <c r="AC40" s="150">
        <f>IF(V40+X40+Z40+AB40&gt;0,0,1)</f>
        <v>0</v>
      </c>
      <c r="AD40" s="149">
        <f>U40-1</f>
        <v>45783</v>
      </c>
      <c r="AF40" s="150">
        <f>IF($AC40=1,IF(AND($E$31="yes", $U40&lt;$E$32),1,IF(OR($E$31="no", $E$31=""),IF(AND(E$34="yes", U40&lt;E$35),1,IF(OR(E$34="no", E$34=""),1,0)),0)),0)</f>
        <v>0</v>
      </c>
      <c r="AG40" s="150">
        <f>IF($AC40=1,IF(AND($E$31="yes", $U40&gt;=$E$32),IF(AND($E$34="yes", $U40&gt;=$E$35),0,1),0),0)</f>
        <v>0</v>
      </c>
      <c r="AH40" s="150">
        <f>IF($AC40=1,IF(AND($E$34="yes", $U40&gt;=$E$35),1,0),0)</f>
        <v>0</v>
      </c>
    </row>
    <row r="41" spans="2:34">
      <c r="B41" s="152" t="s">
        <v>47</v>
      </c>
      <c r="C41" s="138"/>
      <c r="E41" s="198" t="str">
        <f>IF(E39="yes",VLOOKUP(E28,U4:AD369,10,FALSE),"")</f>
        <v/>
      </c>
      <c r="G41" s="216"/>
      <c r="J41" s="138"/>
      <c r="L41" s="217"/>
      <c r="M41" s="141"/>
      <c r="U41" s="144">
        <v>45785</v>
      </c>
      <c r="V41" s="1">
        <f>IF(U41&gt;=E$28,IF(U41&lt;=$E$29,0,1),1)</f>
        <v>1</v>
      </c>
      <c r="X41" s="150">
        <f>IF(($X$1=""),0,IF(ISBLANK(W41)=FALSE,1,0))</f>
        <v>0</v>
      </c>
      <c r="Z41" s="150">
        <f>IF(ISBLANK(Y41)=FALSE,1,0)</f>
        <v>0</v>
      </c>
      <c r="AA41" s="149" t="str">
        <f>_xlfn.IFNA(VLOOKUP(U41,$E$45:$E$54,1,FALSE),"Z")</f>
        <v>Z</v>
      </c>
      <c r="AB41" s="150">
        <f>IF(AA41="Z",0,1)</f>
        <v>0</v>
      </c>
      <c r="AC41" s="150">
        <f>IF(V41+X41+Z41+AB41&gt;0,0,1)</f>
        <v>0</v>
      </c>
      <c r="AD41" s="149">
        <f>U41-1</f>
        <v>45784</v>
      </c>
      <c r="AF41" s="150">
        <f>IF($AC41=1,IF(AND($E$31="yes", $U41&lt;$E$32),1,IF(OR($E$31="no", $E$31=""),IF(AND(E$34="yes", U41&lt;E$35),1,IF(OR(E$34="no", E$34=""),1,0)),0)),0)</f>
        <v>0</v>
      </c>
      <c r="AG41" s="150">
        <f>IF($AC41=1,IF(AND($E$31="yes", $U41&gt;=$E$32),IF(AND($E$34="yes", $U41&gt;=$E$35),0,1),0),0)</f>
        <v>0</v>
      </c>
      <c r="AH41" s="150">
        <f>IF($AC41=1,IF(AND($E$34="yes", $U41&gt;=$E$35),1,0),0)</f>
        <v>0</v>
      </c>
    </row>
    <row r="42" spans="2:34">
      <c r="B42" s="152" t="s">
        <v>50</v>
      </c>
      <c r="C42" s="138"/>
      <c r="E42" s="196"/>
      <c r="G42" s="224" t="s">
        <v>51</v>
      </c>
      <c r="J42" s="138"/>
      <c r="L42" s="217"/>
      <c r="M42" s="141"/>
      <c r="O42" s="171">
        <f>IF(E39="yes",IF(E43="",1,0),0)</f>
        <v>0</v>
      </c>
      <c r="P42" s="171">
        <f>IF(AND(E39="yes", O42=0),1,0)</f>
        <v>0</v>
      </c>
      <c r="U42" s="144">
        <v>45786</v>
      </c>
      <c r="V42" s="1">
        <f>IF(U42&gt;=E$28,IF(U42&lt;=$E$29,0,1),1)</f>
        <v>1</v>
      </c>
      <c r="X42" s="150">
        <f>IF(($X$1=""),0,IF(ISBLANK(W42)=FALSE,1,0))</f>
        <v>0</v>
      </c>
      <c r="Z42" s="150">
        <f>IF(ISBLANK(Y42)=FALSE,1,0)</f>
        <v>0</v>
      </c>
      <c r="AA42" s="149" t="str">
        <f>_xlfn.IFNA(VLOOKUP(U42,$E$45:$E$54,1,FALSE),"Z")</f>
        <v>Z</v>
      </c>
      <c r="AB42" s="150">
        <f>IF(AA42="Z",0,1)</f>
        <v>0</v>
      </c>
      <c r="AC42" s="150">
        <f>IF(V42+X42+Z42+AB42&gt;0,0,1)</f>
        <v>0</v>
      </c>
      <c r="AD42" s="149">
        <f>U42-1</f>
        <v>45785</v>
      </c>
      <c r="AF42" s="150">
        <f>IF($AC42=1,IF(AND($E$31="yes", $U42&lt;$E$32),1,IF(OR($E$31="no", $E$31=""),IF(AND(E$34="yes", U42&lt;E$35),1,IF(OR(E$34="no", E$34=""),1,0)),0)),0)</f>
        <v>0</v>
      </c>
      <c r="AG42" s="150">
        <f>IF($AC42=1,IF(AND($E$31="yes", $U42&gt;=$E$32),IF(AND($E$34="yes", $U42&gt;=$E$35),0,1),0),0)</f>
        <v>0</v>
      </c>
      <c r="AH42" s="150">
        <f>IF($AC42=1,IF(AND($E$34="yes", $U42&gt;=$E$35),1,0),0)</f>
        <v>0</v>
      </c>
    </row>
    <row r="43" spans="2:34" ht="16" thickBot="1">
      <c r="B43" s="152" t="s">
        <v>53</v>
      </c>
      <c r="C43" s="138"/>
      <c r="E43" s="197"/>
      <c r="G43" s="224" t="s">
        <v>1030</v>
      </c>
      <c r="J43" s="138"/>
      <c r="L43" s="217"/>
      <c r="M43" s="141"/>
      <c r="U43" s="144">
        <v>45787</v>
      </c>
      <c r="V43" s="1">
        <f>IF(U43&gt;=E$28,IF(U43&lt;=$E$29,0,1),1)</f>
        <v>1</v>
      </c>
      <c r="X43" s="150">
        <f>IF(($X$1=""),0,IF(ISBLANK(W43)=FALSE,1,0))</f>
        <v>0</v>
      </c>
      <c r="Y43" s="149">
        <v>45787</v>
      </c>
      <c r="Z43" s="150">
        <f>IF(ISBLANK(Y43)=FALSE,1,0)</f>
        <v>1</v>
      </c>
      <c r="AA43" s="149" t="str">
        <f>_xlfn.IFNA(VLOOKUP(U43,$E$45:$E$54,1,FALSE),"Z")</f>
        <v>Z</v>
      </c>
      <c r="AB43" s="150">
        <f>IF(AA43="Z",0,1)</f>
        <v>0</v>
      </c>
      <c r="AC43" s="150">
        <f>IF(V43+X43+Z43+AB43&gt;0,0,1)</f>
        <v>0</v>
      </c>
      <c r="AD43" s="149">
        <f>U43-1</f>
        <v>45786</v>
      </c>
      <c r="AF43" s="150">
        <f>IF($AC43=1,IF(AND($E$31="yes", $U43&lt;$E$32),1,IF(OR($E$31="no", $E$31=""),IF(AND(E$34="yes", U43&lt;E$35),1,IF(OR(E$34="no", E$34=""),1,0)),0)),0)</f>
        <v>0</v>
      </c>
      <c r="AG43" s="150">
        <f>IF($AC43=1,IF(AND($E$31="yes", $U43&gt;=$E$32),IF(AND($E$34="yes", $U43&gt;=$E$35),0,1),0),0)</f>
        <v>0</v>
      </c>
      <c r="AH43" s="150">
        <f>IF($AC43=1,IF(AND($E$34="yes", $U43&gt;=$E$35),1,0),0)</f>
        <v>0</v>
      </c>
    </row>
    <row r="44" spans="2:34" ht="16" thickBot="1">
      <c r="B44" s="152"/>
      <c r="C44" s="138"/>
      <c r="D44" s="138"/>
      <c r="E44" s="138"/>
      <c r="F44" s="138"/>
      <c r="G44" s="138"/>
      <c r="H44" s="138"/>
      <c r="I44" s="138"/>
      <c r="M44" s="141"/>
      <c r="U44" s="144">
        <v>45788</v>
      </c>
      <c r="V44" s="1">
        <f>IF(U44&gt;=E$28,IF(U44&lt;=$E$29,0,1),1)</f>
        <v>1</v>
      </c>
      <c r="X44" s="150">
        <f>IF(($X$1=""),0,IF(ISBLANK(W44)=FALSE,1,0))</f>
        <v>0</v>
      </c>
      <c r="Y44" s="149">
        <v>45788</v>
      </c>
      <c r="Z44" s="150">
        <f>IF(ISBLANK(Y44)=FALSE,1,0)</f>
        <v>1</v>
      </c>
      <c r="AA44" s="149" t="str">
        <f>_xlfn.IFNA(VLOOKUP(U44,$E$45:$E$54,1,FALSE),"Z")</f>
        <v>Z</v>
      </c>
      <c r="AB44" s="150">
        <f>IF(AA44="Z",0,1)</f>
        <v>0</v>
      </c>
      <c r="AC44" s="150">
        <f>IF(V44+X44+Z44+AB44&gt;0,0,1)</f>
        <v>0</v>
      </c>
      <c r="AD44" s="149">
        <f>U44-1</f>
        <v>45787</v>
      </c>
      <c r="AF44" s="150">
        <f>IF($AC44=1,IF(AND($E$31="yes", $U44&lt;$E$32),1,IF(OR($E$31="no", $E$31=""),IF(AND(E$34="yes", U44&lt;E$35),1,IF(OR(E$34="no", E$34=""),1,0)),0)),0)</f>
        <v>0</v>
      </c>
      <c r="AG44" s="150">
        <f>IF($AC44=1,IF(AND($E$31="yes", $U44&gt;=$E$32),IF(AND($E$34="yes", $U44&gt;=$E$35),0,1),0),0)</f>
        <v>0</v>
      </c>
      <c r="AH44" s="150">
        <f>IF($AC44=1,IF(AND($E$34="yes", $U44&gt;=$E$35),1,0),0)</f>
        <v>0</v>
      </c>
    </row>
    <row r="45" spans="1:34">
      <c r="A45" s="203">
        <v>11</v>
      </c>
      <c r="B45" s="140" t="s">
        <v>3</v>
      </c>
      <c r="E45" s="194"/>
      <c r="G45" s="221" t="s">
        <v>930</v>
      </c>
      <c r="H45" s="138"/>
      <c r="I45" s="138"/>
      <c r="J45" s="138"/>
      <c r="K45" s="138"/>
      <c r="L45" s="138"/>
      <c r="M45" s="141"/>
      <c r="U45" s="144">
        <v>45789</v>
      </c>
      <c r="V45" s="1">
        <f>IF(U45&gt;=E$28,IF(U45&lt;=$E$29,0,1),1)</f>
        <v>1</v>
      </c>
      <c r="X45" s="150">
        <f>IF(($X$1=""),0,IF(ISBLANK(W45)=FALSE,1,0))</f>
        <v>0</v>
      </c>
      <c r="Z45" s="150">
        <f>IF(ISBLANK(Y45)=FALSE,1,0)</f>
        <v>0</v>
      </c>
      <c r="AA45" s="149" t="str">
        <f>_xlfn.IFNA(VLOOKUP(U45,$E$45:$E$54,1,FALSE),"Z")</f>
        <v>Z</v>
      </c>
      <c r="AB45" s="150">
        <f>IF(AA45="Z",0,1)</f>
        <v>0</v>
      </c>
      <c r="AC45" s="150">
        <f>IF(V45+X45+Z45+AB45&gt;0,0,1)</f>
        <v>0</v>
      </c>
      <c r="AD45" s="149">
        <f>U45-1</f>
        <v>45788</v>
      </c>
      <c r="AF45" s="150">
        <f>IF($AC45=1,IF(AND($E$31="yes", $U45&lt;$E$32),1,IF(OR($E$31="no", $E$31=""),IF(AND(E$34="yes", U45&lt;E$35),1,IF(OR(E$34="no", E$34=""),1,0)),0)),0)</f>
        <v>0</v>
      </c>
      <c r="AG45" s="150">
        <f>IF($AC45=1,IF(AND($E$31="yes", $U45&gt;=$E$32),IF(AND($E$34="yes", $U45&gt;=$E$35),0,1),0),0)</f>
        <v>0</v>
      </c>
      <c r="AH45" s="150">
        <f>IF($AC45=1,IF(AND($E$34="yes", $U45&gt;=$E$35),1,0),0)</f>
        <v>0</v>
      </c>
    </row>
    <row r="46" spans="2:34">
      <c r="B46" s="140"/>
      <c r="E46" s="196"/>
      <c r="H46" s="138"/>
      <c r="I46" s="138"/>
      <c r="J46" s="138"/>
      <c r="K46" s="138"/>
      <c r="L46" s="138"/>
      <c r="M46" s="141"/>
      <c r="U46" s="144">
        <v>45790</v>
      </c>
      <c r="V46" s="1">
        <f>IF(U46&gt;=E$28,IF(U46&lt;=$E$29,0,1),1)</f>
        <v>1</v>
      </c>
      <c r="X46" s="150">
        <f>IF(($X$1=""),0,IF(ISBLANK(W46)=FALSE,1,0))</f>
        <v>0</v>
      </c>
      <c r="Z46" s="150">
        <f>IF(ISBLANK(Y46)=FALSE,1,0)</f>
        <v>0</v>
      </c>
      <c r="AA46" s="149" t="str">
        <f>_xlfn.IFNA(VLOOKUP(U46,$E$45:$E$54,1,FALSE),"Z")</f>
        <v>Z</v>
      </c>
      <c r="AB46" s="150">
        <f>IF(AA46="Z",0,1)</f>
        <v>0</v>
      </c>
      <c r="AC46" s="150">
        <f>IF(V46+X46+Z46+AB46&gt;0,0,1)</f>
        <v>0</v>
      </c>
      <c r="AD46" s="149">
        <f>U46-1</f>
        <v>45789</v>
      </c>
      <c r="AF46" s="150">
        <f>IF($AC46=1,IF(AND($E$31="yes", $U46&lt;$E$32),1,IF(OR($E$31="no", $E$31=""),IF(AND(E$34="yes", U46&lt;E$35),1,IF(OR(E$34="no", E$34=""),1,0)),0)),0)</f>
        <v>0</v>
      </c>
      <c r="AG46" s="150">
        <f>IF($AC46=1,IF(AND($E$31="yes", $U46&gt;=$E$32),IF(AND($E$34="yes", $U46&gt;=$E$35),0,1),0),0)</f>
        <v>0</v>
      </c>
      <c r="AH46" s="150">
        <f>IF($AC46=1,IF(AND($E$34="yes", $U46&gt;=$E$35),1,0),0)</f>
        <v>0</v>
      </c>
    </row>
    <row r="47" spans="2:34">
      <c r="B47" s="140"/>
      <c r="E47" s="196"/>
      <c r="H47" s="138"/>
      <c r="I47" s="138"/>
      <c r="J47" s="138"/>
      <c r="K47" s="138"/>
      <c r="L47" s="138"/>
      <c r="M47" s="141"/>
      <c r="O47" s="170">
        <f>COUNTA(E45:E54)</f>
        <v>0</v>
      </c>
      <c r="U47" s="144">
        <v>45791</v>
      </c>
      <c r="V47" s="1">
        <f>IF(U47&gt;=E$28,IF(U47&lt;=$E$29,0,1),1)</f>
        <v>1</v>
      </c>
      <c r="X47" s="150">
        <f>IF(($X$1=""),0,IF(ISBLANK(W47)=FALSE,1,0))</f>
        <v>0</v>
      </c>
      <c r="Z47" s="150">
        <f>IF(ISBLANK(Y47)=FALSE,1,0)</f>
        <v>0</v>
      </c>
      <c r="AA47" s="149" t="str">
        <f>_xlfn.IFNA(VLOOKUP(U47,$E$45:$E$54,1,FALSE),"Z")</f>
        <v>Z</v>
      </c>
      <c r="AB47" s="150">
        <f>IF(AA47="Z",0,1)</f>
        <v>0</v>
      </c>
      <c r="AC47" s="150">
        <f>IF(V47+X47+Z47+AB47&gt;0,0,1)</f>
        <v>0</v>
      </c>
      <c r="AD47" s="149">
        <f>U47-1</f>
        <v>45790</v>
      </c>
      <c r="AF47" s="150">
        <f>IF($AC47=1,IF(AND($E$31="yes", $U47&lt;$E$32),1,IF(OR($E$31="no", $E$31=""),IF(AND(E$34="yes", U47&lt;E$35),1,IF(OR(E$34="no", E$34=""),1,0)),0)),0)</f>
        <v>0</v>
      </c>
      <c r="AG47" s="150">
        <f>IF($AC47=1,IF(AND($E$31="yes", $U47&gt;=$E$32),IF(AND($E$34="yes", $U47&gt;=$E$35),0,1),0),0)</f>
        <v>0</v>
      </c>
      <c r="AH47" s="150">
        <f>IF($AC47=1,IF(AND($E$34="yes", $U47&gt;=$E$35),1,0),0)</f>
        <v>0</v>
      </c>
    </row>
    <row r="48" spans="2:34">
      <c r="B48" s="140"/>
      <c r="E48" s="196"/>
      <c r="H48" s="138"/>
      <c r="I48" s="138"/>
      <c r="J48" s="138"/>
      <c r="K48" s="138"/>
      <c r="L48" s="138"/>
      <c r="M48" s="141"/>
      <c r="U48" s="144">
        <v>45792</v>
      </c>
      <c r="V48" s="1">
        <f>IF(U48&gt;=E$28,IF(U48&lt;=$E$29,0,1),1)</f>
        <v>1</v>
      </c>
      <c r="X48" s="150">
        <f>IF(($X$1=""),0,IF(ISBLANK(W48)=FALSE,1,0))</f>
        <v>0</v>
      </c>
      <c r="Z48" s="150">
        <f>IF(ISBLANK(Y48)=FALSE,1,0)</f>
        <v>0</v>
      </c>
      <c r="AA48" s="149" t="str">
        <f>_xlfn.IFNA(VLOOKUP(U48,$E$45:$E$54,1,FALSE),"Z")</f>
        <v>Z</v>
      </c>
      <c r="AB48" s="150">
        <f>IF(AA48="Z",0,1)</f>
        <v>0</v>
      </c>
      <c r="AC48" s="150">
        <f>IF(V48+X48+Z48+AB48&gt;0,0,1)</f>
        <v>0</v>
      </c>
      <c r="AD48" s="149">
        <f>U48-1</f>
        <v>45791</v>
      </c>
      <c r="AF48" s="150">
        <f>IF($AC48=1,IF(AND($E$31="yes", $U48&lt;$E$32),1,IF(OR($E$31="no", $E$31=""),IF(AND(E$34="yes", U48&lt;E$35),1,IF(OR(E$34="no", E$34=""),1,0)),0)),0)</f>
        <v>0</v>
      </c>
      <c r="AG48" s="150">
        <f>IF($AC48=1,IF(AND($E$31="yes", $U48&gt;=$E$32),IF(AND($E$34="yes", $U48&gt;=$E$35),0,1),0),0)</f>
        <v>0</v>
      </c>
      <c r="AH48" s="150">
        <f>IF($AC48=1,IF(AND($E$34="yes", $U48&gt;=$E$35),1,0),0)</f>
        <v>0</v>
      </c>
    </row>
    <row r="49" spans="2:34">
      <c r="B49" s="140"/>
      <c r="E49" s="196"/>
      <c r="H49" s="138"/>
      <c r="I49" s="138"/>
      <c r="J49" s="138"/>
      <c r="K49" s="138"/>
      <c r="L49" s="138"/>
      <c r="M49" s="141"/>
      <c r="U49" s="144">
        <v>45793</v>
      </c>
      <c r="V49" s="1">
        <f>IF(U49&gt;=E$28,IF(U49&lt;=$E$29,0,1),1)</f>
        <v>1</v>
      </c>
      <c r="X49" s="150">
        <f>IF(($X$1=""),0,IF(ISBLANK(W49)=FALSE,1,0))</f>
        <v>0</v>
      </c>
      <c r="Z49" s="150">
        <f>IF(ISBLANK(Y49)=FALSE,1,0)</f>
        <v>0</v>
      </c>
      <c r="AA49" s="149" t="str">
        <f>_xlfn.IFNA(VLOOKUP(U49,$E$45:$E$54,1,FALSE),"Z")</f>
        <v>Z</v>
      </c>
      <c r="AB49" s="150">
        <f>IF(AA49="Z",0,1)</f>
        <v>0</v>
      </c>
      <c r="AC49" s="150">
        <f>IF(V49+X49+Z49+AB49&gt;0,0,1)</f>
        <v>0</v>
      </c>
      <c r="AD49" s="149">
        <f>U49-1</f>
        <v>45792</v>
      </c>
      <c r="AF49" s="150">
        <f>IF($AC49=1,IF(AND($E$31="yes", $U49&lt;$E$32),1,IF(OR($E$31="no", $E$31=""),IF(AND(E$34="yes", U49&lt;E$35),1,IF(OR(E$34="no", E$34=""),1,0)),0)),0)</f>
        <v>0</v>
      </c>
      <c r="AG49" s="150">
        <f>IF($AC49=1,IF(AND($E$31="yes", $U49&gt;=$E$32),IF(AND($E$34="yes", $U49&gt;=$E$35),0,1),0),0)</f>
        <v>0</v>
      </c>
      <c r="AH49" s="150">
        <f>IF($AC49=1,IF(AND($E$34="yes", $U49&gt;=$E$35),1,0),0)</f>
        <v>0</v>
      </c>
    </row>
    <row r="50" spans="2:34">
      <c r="B50" s="140"/>
      <c r="E50" s="196"/>
      <c r="H50" s="138"/>
      <c r="I50" s="138"/>
      <c r="J50" s="138"/>
      <c r="K50" s="138"/>
      <c r="L50" s="138"/>
      <c r="M50" s="141"/>
      <c r="U50" s="144">
        <v>45794</v>
      </c>
      <c r="V50" s="1">
        <f>IF(U50&gt;=E$28,IF(U50&lt;=$E$29,0,1),1)</f>
        <v>1</v>
      </c>
      <c r="X50" s="150">
        <f>IF(($X$1=""),0,IF(ISBLANK(W50)=FALSE,1,0))</f>
        <v>0</v>
      </c>
      <c r="Y50" s="149">
        <v>45794</v>
      </c>
      <c r="Z50" s="150">
        <f>IF(ISBLANK(Y50)=FALSE,1,0)</f>
        <v>1</v>
      </c>
      <c r="AA50" s="149" t="str">
        <f>_xlfn.IFNA(VLOOKUP(U50,$E$45:$E$54,1,FALSE),"Z")</f>
        <v>Z</v>
      </c>
      <c r="AB50" s="150">
        <f>IF(AA50="Z",0,1)</f>
        <v>0</v>
      </c>
      <c r="AC50" s="150">
        <f>IF(V50+X50+Z50+AB50&gt;0,0,1)</f>
        <v>0</v>
      </c>
      <c r="AD50" s="149">
        <f>U50-1</f>
        <v>45793</v>
      </c>
      <c r="AF50" s="150">
        <f>IF($AC50=1,IF(AND($E$31="yes", $U50&lt;$E$32),1,IF(OR($E$31="no", $E$31=""),IF(AND(E$34="yes", U50&lt;E$35),1,IF(OR(E$34="no", E$34=""),1,0)),0)),0)</f>
        <v>0</v>
      </c>
      <c r="AG50" s="150">
        <f>IF($AC50=1,IF(AND($E$31="yes", $U50&gt;=$E$32),IF(AND($E$34="yes", $U50&gt;=$E$35),0,1),0),0)</f>
        <v>0</v>
      </c>
      <c r="AH50" s="150">
        <f>IF($AC50=1,IF(AND($E$34="yes", $U50&gt;=$E$35),1,0),0)</f>
        <v>0</v>
      </c>
    </row>
    <row r="51" spans="2:34">
      <c r="B51" s="140"/>
      <c r="E51" s="196"/>
      <c r="H51" s="138"/>
      <c r="I51" s="138"/>
      <c r="J51" s="138"/>
      <c r="K51" s="138"/>
      <c r="L51" s="138"/>
      <c r="M51" s="141"/>
      <c r="U51" s="144">
        <v>45795</v>
      </c>
      <c r="V51" s="1">
        <f>IF(U51&gt;=E$28,IF(U51&lt;=$E$29,0,1),1)</f>
        <v>1</v>
      </c>
      <c r="X51" s="150">
        <f>IF(($X$1=""),0,IF(ISBLANK(W51)=FALSE,1,0))</f>
        <v>0</v>
      </c>
      <c r="Y51" s="149">
        <v>45795</v>
      </c>
      <c r="Z51" s="150">
        <f>IF(ISBLANK(Y51)=FALSE,1,0)</f>
        <v>1</v>
      </c>
      <c r="AA51" s="149" t="str">
        <f>_xlfn.IFNA(VLOOKUP(U51,$E$45:$E$54,1,FALSE),"Z")</f>
        <v>Z</v>
      </c>
      <c r="AB51" s="150">
        <f>IF(AA51="Z",0,1)</f>
        <v>0</v>
      </c>
      <c r="AC51" s="150">
        <f>IF(V51+X51+Z51+AB51&gt;0,0,1)</f>
        <v>0</v>
      </c>
      <c r="AD51" s="149">
        <f>U51-1</f>
        <v>45794</v>
      </c>
      <c r="AF51" s="150">
        <f>IF($AC51=1,IF(AND($E$31="yes", $U51&lt;$E$32),1,IF(OR($E$31="no", $E$31=""),IF(AND(E$34="yes", U51&lt;E$35),1,IF(OR(E$34="no", E$34=""),1,0)),0)),0)</f>
        <v>0</v>
      </c>
      <c r="AG51" s="150">
        <f>IF($AC51=1,IF(AND($E$31="yes", $U51&gt;=$E$32),IF(AND($E$34="yes", $U51&gt;=$E$35),0,1),0),0)</f>
        <v>0</v>
      </c>
      <c r="AH51" s="150">
        <f>IF($AC51=1,IF(AND($E$34="yes", $U51&gt;=$E$35),1,0),0)</f>
        <v>0</v>
      </c>
    </row>
    <row r="52" spans="2:34">
      <c r="B52" s="140"/>
      <c r="E52" s="196"/>
      <c r="I52" s="138"/>
      <c r="J52" s="138"/>
      <c r="K52" s="138"/>
      <c r="L52" s="138"/>
      <c r="M52" s="141"/>
      <c r="U52" s="144">
        <v>45796</v>
      </c>
      <c r="V52" s="1">
        <f>IF(U52&gt;=E$28,IF(U52&lt;=$E$29,0,1),1)</f>
        <v>1</v>
      </c>
      <c r="X52" s="150">
        <f>IF(($X$1=""),0,IF(ISBLANK(W52)=FALSE,1,0))</f>
        <v>0</v>
      </c>
      <c r="Z52" s="150">
        <f>IF(ISBLANK(Y52)=FALSE,1,0)</f>
        <v>0</v>
      </c>
      <c r="AA52" s="149" t="str">
        <f>_xlfn.IFNA(VLOOKUP(U52,$E$45:$E$54,1,FALSE),"Z")</f>
        <v>Z</v>
      </c>
      <c r="AB52" s="150">
        <f>IF(AA52="Z",0,1)</f>
        <v>0</v>
      </c>
      <c r="AC52" s="150">
        <f>IF(V52+X52+Z52+AB52&gt;0,0,1)</f>
        <v>0</v>
      </c>
      <c r="AD52" s="149">
        <f>U52-1</f>
        <v>45795</v>
      </c>
      <c r="AF52" s="150">
        <f>IF($AC52=1,IF(AND($E$31="yes", $U52&lt;$E$32),1,IF(OR($E$31="no", $E$31=""),IF(AND(E$34="yes", U52&lt;E$35),1,IF(OR(E$34="no", E$34=""),1,0)),0)),0)</f>
        <v>0</v>
      </c>
      <c r="AG52" s="150">
        <f>IF($AC52=1,IF(AND($E$31="yes", $U52&gt;=$E$32),IF(AND($E$34="yes", $U52&gt;=$E$35),0,1),0),0)</f>
        <v>0</v>
      </c>
      <c r="AH52" s="150">
        <f>IF($AC52=1,IF(AND($E$34="yes", $U52&gt;=$E$35),1,0),0)</f>
        <v>0</v>
      </c>
    </row>
    <row r="53" spans="2:34">
      <c r="B53" s="140"/>
      <c r="E53" s="196"/>
      <c r="H53" s="138"/>
      <c r="J53" s="138"/>
      <c r="K53" s="138"/>
      <c r="L53" s="138"/>
      <c r="M53" s="141"/>
      <c r="U53" s="144">
        <v>45797</v>
      </c>
      <c r="V53" s="1">
        <f>IF(U53&gt;=E$28,IF(U53&lt;=$E$29,0,1),1)</f>
        <v>1</v>
      </c>
      <c r="X53" s="150">
        <f>IF(($X$1=""),0,IF(ISBLANK(W53)=FALSE,1,0))</f>
        <v>0</v>
      </c>
      <c r="Z53" s="150">
        <f>IF(ISBLANK(Y53)=FALSE,1,0)</f>
        <v>0</v>
      </c>
      <c r="AA53" s="149" t="str">
        <f>_xlfn.IFNA(VLOOKUP(U53,$E$45:$E$54,1,FALSE),"Z")</f>
        <v>Z</v>
      </c>
      <c r="AB53" s="150">
        <f>IF(AA53="Z",0,1)</f>
        <v>0</v>
      </c>
      <c r="AC53" s="150">
        <f>IF(V53+X53+Z53+AB53&gt;0,0,1)</f>
        <v>0</v>
      </c>
      <c r="AD53" s="149">
        <f>U53-1</f>
        <v>45796</v>
      </c>
      <c r="AF53" s="150">
        <f>IF($AC53=1,IF(AND($E$31="yes", $U53&lt;$E$32),1,IF(OR($E$31="no", $E$31=""),IF(AND(E$34="yes", U53&lt;E$35),1,IF(OR(E$34="no", E$34=""),1,0)),0)),0)</f>
        <v>0</v>
      </c>
      <c r="AG53" s="150">
        <f>IF($AC53=1,IF(AND($E$31="yes", $U53&gt;=$E$32),IF(AND($E$34="yes", $U53&gt;=$E$35),0,1),0),0)</f>
        <v>0</v>
      </c>
      <c r="AH53" s="150">
        <f>IF($AC53=1,IF(AND($E$34="yes", $U53&gt;=$E$35),1,0),0)</f>
        <v>0</v>
      </c>
    </row>
    <row r="54" spans="2:34" ht="16" thickBot="1">
      <c r="B54" s="140"/>
      <c r="E54" s="245"/>
      <c r="J54" s="138"/>
      <c r="K54" s="138"/>
      <c r="L54" s="138"/>
      <c r="M54" s="141"/>
      <c r="U54" s="144">
        <v>45798</v>
      </c>
      <c r="V54" s="1">
        <f>IF(U54&gt;=E$28,IF(U54&lt;=$E$29,0,1),1)</f>
        <v>1</v>
      </c>
      <c r="X54" s="150">
        <f>IF(($X$1=""),0,IF(ISBLANK(W54)=FALSE,1,0))</f>
        <v>0</v>
      </c>
      <c r="Z54" s="150">
        <f>IF(ISBLANK(Y54)=FALSE,1,0)</f>
        <v>0</v>
      </c>
      <c r="AA54" s="149" t="str">
        <f>_xlfn.IFNA(VLOOKUP(U54,$E$45:$E$54,1,FALSE),"Z")</f>
        <v>Z</v>
      </c>
      <c r="AB54" s="150">
        <f>IF(AA54="Z",0,1)</f>
        <v>0</v>
      </c>
      <c r="AC54" s="150">
        <f>IF(V54+X54+Z54+AB54&gt;0,0,1)</f>
        <v>0</v>
      </c>
      <c r="AD54" s="149">
        <f>U54-1</f>
        <v>45797</v>
      </c>
      <c r="AF54" s="150">
        <f>IF($AC54=1,IF(AND($E$31="yes", $U54&lt;$E$32),1,IF(OR($E$31="no", $E$31=""),IF(AND(E$34="yes", U54&lt;E$35),1,IF(OR(E$34="no", E$34=""),1,0)),0)),0)</f>
        <v>0</v>
      </c>
      <c r="AG54" s="150">
        <f>IF($AC54=1,IF(AND($E$31="yes", $U54&gt;=$E$32),IF(AND($E$34="yes", $U54&gt;=$E$35),0,1),0),0)</f>
        <v>0</v>
      </c>
      <c r="AH54" s="150">
        <f>IF($AC54=1,IF(AND($E$34="yes", $U54&gt;=$E$35),1,0),0)</f>
        <v>0</v>
      </c>
    </row>
    <row r="55" spans="2:34">
      <c r="B55" s="140"/>
      <c r="E55" s="222" t="str">
        <f>IF(O47=0,"Claim amount zero until training dates entered","")</f>
        <v>Claim amount zero until training dates entered</v>
      </c>
      <c r="J55" s="138"/>
      <c r="K55" s="138"/>
      <c r="L55" s="138"/>
      <c r="M55" s="141"/>
      <c r="U55" s="144">
        <v>45799</v>
      </c>
      <c r="V55" s="1">
        <f>IF(U55&gt;=E$28,IF(U55&lt;=$E$29,0,1),1)</f>
        <v>1</v>
      </c>
      <c r="X55" s="150">
        <f>IF(($X$1=""),0,IF(ISBLANK(W55)=FALSE,1,0))</f>
        <v>0</v>
      </c>
      <c r="Z55" s="150">
        <f>IF(ISBLANK(Y55)=FALSE,1,0)</f>
        <v>0</v>
      </c>
      <c r="AA55" s="149" t="str">
        <f>_xlfn.IFNA(VLOOKUP(U55,$E$45:$E$54,1,FALSE),"Z")</f>
        <v>Z</v>
      </c>
      <c r="AB55" s="150">
        <f>IF(AA55="Z",0,1)</f>
        <v>0</v>
      </c>
      <c r="AC55" s="150">
        <f>IF(V55+X55+Z55+AB55&gt;0,0,1)</f>
        <v>0</v>
      </c>
      <c r="AD55" s="149">
        <f>U55-1</f>
        <v>45798</v>
      </c>
      <c r="AF55" s="150">
        <f>IF($AC55=1,IF(AND($E$31="yes", $U55&lt;$E$32),1,IF(OR($E$31="no", $E$31=""),IF(AND(E$34="yes", U55&lt;E$35),1,IF(OR(E$34="no", E$34=""),1,0)),0)),0)</f>
        <v>0</v>
      </c>
      <c r="AG55" s="150">
        <f>IF($AC55=1,IF(AND($E$31="yes", $U55&gt;=$E$32),IF(AND($E$34="yes", $U55&gt;=$E$35),0,1),0),0)</f>
        <v>0</v>
      </c>
      <c r="AH55" s="150">
        <f>IF($AC55=1,IF(AND($E$34="yes", $U55&gt;=$E$35),1,0),0)</f>
        <v>0</v>
      </c>
    </row>
    <row r="56" spans="2:34" ht="16" thickBot="1">
      <c r="B56" s="140"/>
      <c r="K56" s="138"/>
      <c r="L56" s="138"/>
      <c r="M56" s="141"/>
      <c r="U56" s="144">
        <v>45800</v>
      </c>
      <c r="V56" s="1">
        <f>IF(U56&gt;=E$28,IF(U56&lt;=$E$29,0,1),1)</f>
        <v>1</v>
      </c>
      <c r="X56" s="150">
        <f>IF(($X$1=""),0,IF(ISBLANK(W56)=FALSE,1,0))</f>
        <v>0</v>
      </c>
      <c r="Z56" s="150">
        <f>IF(ISBLANK(Y56)=FALSE,1,0)</f>
        <v>0</v>
      </c>
      <c r="AA56" s="149" t="str">
        <f>_xlfn.IFNA(VLOOKUP(U56,$E$45:$E$54,1,FALSE),"Z")</f>
        <v>Z</v>
      </c>
      <c r="AB56" s="150">
        <f>IF(AA56="Z",0,1)</f>
        <v>0</v>
      </c>
      <c r="AC56" s="150">
        <f>IF(V56+X56+Z56+AB56&gt;0,0,1)</f>
        <v>0</v>
      </c>
      <c r="AD56" s="149">
        <f>U56-1</f>
        <v>45799</v>
      </c>
      <c r="AF56" s="150">
        <f>IF($AC56=1,IF(AND($E$31="yes", $U56&lt;$E$32),1,IF(OR($E$31="no", $E$31=""),IF(AND(E$34="yes", U56&lt;E$35),1,IF(OR(E$34="no", E$34=""),1,0)),0)),0)</f>
        <v>0</v>
      </c>
      <c r="AG56" s="150">
        <f>IF($AC56=1,IF(AND($E$31="yes", $U56&gt;=$E$32),IF(AND($E$34="yes", $U56&gt;=$E$35),0,1),0),0)</f>
        <v>0</v>
      </c>
      <c r="AH56" s="150">
        <f>IF($AC56=1,IF(AND($E$34="yes", $U56&gt;=$E$35),1,0),0)</f>
        <v>0</v>
      </c>
    </row>
    <row r="57" spans="1:34">
      <c r="A57" s="203">
        <v>12</v>
      </c>
      <c r="B57" s="140" t="s">
        <v>28</v>
      </c>
      <c r="E57" s="292"/>
      <c r="K57" s="138"/>
      <c r="L57" s="138"/>
      <c r="M57" s="141"/>
      <c r="U57" s="144">
        <v>45801</v>
      </c>
      <c r="V57" s="1">
        <f>IF(U57&gt;=E$28,IF(U57&lt;=$E$29,0,1),1)</f>
        <v>1</v>
      </c>
      <c r="X57" s="150">
        <f>IF(($X$1=""),0,IF(ISBLANK(W57)=FALSE,1,0))</f>
        <v>0</v>
      </c>
      <c r="Y57" s="149">
        <v>45801</v>
      </c>
      <c r="Z57" s="150">
        <f>IF(ISBLANK(Y57)=FALSE,1,0)</f>
        <v>1</v>
      </c>
      <c r="AA57" s="149" t="str">
        <f>_xlfn.IFNA(VLOOKUP(U57,$E$45:$E$54,1,FALSE),"Z")</f>
        <v>Z</v>
      </c>
      <c r="AB57" s="150">
        <f>IF(AA57="Z",0,1)</f>
        <v>0</v>
      </c>
      <c r="AC57" s="150">
        <f>IF(V57+X57+Z57+AB57&gt;0,0,1)</f>
        <v>0</v>
      </c>
      <c r="AD57" s="149">
        <f>U57-1</f>
        <v>45800</v>
      </c>
      <c r="AF57" s="150">
        <f>IF($AC57=1,IF(AND($E$31="yes", $U57&lt;$E$32),1,IF(OR($E$31="no", $E$31=""),IF(AND(E$34="yes", U57&lt;E$35),1,IF(OR(E$34="no", E$34=""),1,0)),0)),0)</f>
        <v>0</v>
      </c>
      <c r="AG57" s="150">
        <f>IF($AC57=1,IF(AND($E$31="yes", $U57&gt;=$E$32),IF(AND($E$34="yes", $U57&gt;=$E$35),0,1),0),0)</f>
        <v>0</v>
      </c>
      <c r="AH57" s="150">
        <f>IF($AC57=1,IF(AND($E$34="yes", $U57&gt;=$E$35),1,0),0)</f>
        <v>0</v>
      </c>
    </row>
    <row r="58" spans="2:34" ht="16" thickBot="1">
      <c r="B58" s="140"/>
      <c r="E58" s="293"/>
      <c r="K58" s="138"/>
      <c r="L58" s="138"/>
      <c r="M58" s="141"/>
      <c r="U58" s="144">
        <v>45802</v>
      </c>
      <c r="V58" s="1">
        <f>IF(U58&gt;=E$28,IF(U58&lt;=$E$29,0,1),1)</f>
        <v>1</v>
      </c>
      <c r="X58" s="150">
        <f>IF(($X$1=""),0,IF(ISBLANK(W58)=FALSE,1,0))</f>
        <v>0</v>
      </c>
      <c r="Y58" s="149">
        <v>45802</v>
      </c>
      <c r="Z58" s="150">
        <f>IF(ISBLANK(Y58)=FALSE,1,0)</f>
        <v>1</v>
      </c>
      <c r="AA58" s="149" t="str">
        <f>_xlfn.IFNA(VLOOKUP(U58,$E$45:$E$54,1,FALSE),"Z")</f>
        <v>Z</v>
      </c>
      <c r="AB58" s="150">
        <f>IF(AA58="Z",0,1)</f>
        <v>0</v>
      </c>
      <c r="AC58" s="150">
        <f>IF(V58+X58+Z58+AB58&gt;0,0,1)</f>
        <v>0</v>
      </c>
      <c r="AD58" s="149">
        <f>U58-1</f>
        <v>45801</v>
      </c>
      <c r="AF58" s="150">
        <f>IF($AC58=1,IF(AND($E$31="yes", $U58&lt;$E$32),1,IF(OR($E$31="no", $E$31=""),IF(AND(E$34="yes", U58&lt;E$35),1,IF(OR(E$34="no", E$34=""),1,0)),0)),0)</f>
        <v>0</v>
      </c>
      <c r="AG58" s="150">
        <f>IF($AC58=1,IF(AND($E$31="yes", $U58&gt;=$E$32),IF(AND($E$34="yes", $U58&gt;=$E$35),0,1),0),0)</f>
        <v>0</v>
      </c>
      <c r="AH58" s="150">
        <f>IF($AC58=1,IF(AND($E$34="yes", $U58&gt;=$E$35),1,0),0)</f>
        <v>0</v>
      </c>
    </row>
    <row r="59" spans="2:34" ht="16" thickBot="1">
      <c r="B59" s="140"/>
      <c r="K59" s="138"/>
      <c r="L59" s="138"/>
      <c r="M59" s="141"/>
      <c r="U59" s="144">
        <v>45803</v>
      </c>
      <c r="V59" s="1">
        <f>IF(U59&gt;=E$28,IF(U59&lt;=$E$29,0,1),1)</f>
        <v>1</v>
      </c>
      <c r="W59" s="149">
        <v>45803</v>
      </c>
      <c r="X59" s="150">
        <f>IF(($X$1=""),0,IF(ISBLANK(W59)=FALSE,1,0))</f>
        <v>1</v>
      </c>
      <c r="Z59" s="150">
        <f>IF(ISBLANK(Y59)=FALSE,1,0)</f>
        <v>0</v>
      </c>
      <c r="AA59" s="149" t="str">
        <f>_xlfn.IFNA(VLOOKUP(U59,$E$45:$E$54,1,FALSE),"Z")</f>
        <v>Z</v>
      </c>
      <c r="AB59" s="150">
        <f>IF(AA59="Z",0,1)</f>
        <v>0</v>
      </c>
      <c r="AC59" s="150">
        <f>IF(V59+X59+Z59+AB59&gt;0,0,1)</f>
        <v>0</v>
      </c>
      <c r="AD59" s="149">
        <f>U59-1</f>
        <v>45802</v>
      </c>
      <c r="AF59" s="150">
        <f>IF($AC59=1,IF(AND($E$31="yes", $U59&lt;$E$32),1,IF(OR($E$31="no", $E$31=""),IF(AND(E$34="yes", U59&lt;E$35),1,IF(OR(E$34="no", E$34=""),1,0)),0)),0)</f>
        <v>0</v>
      </c>
      <c r="AG59" s="150">
        <f>IF($AC59=1,IF(AND($E$31="yes", $U59&gt;=$E$32),IF(AND($E$34="yes", $U59&gt;=$E$35),0,1),0),0)</f>
        <v>0</v>
      </c>
      <c r="AH59" s="150">
        <f>IF($AC59=1,IF(AND($E$34="yes", $U59&gt;=$E$35),1,0),0)</f>
        <v>0</v>
      </c>
    </row>
    <row r="60" spans="1:46" s="150" customFormat="1" ht="16" thickBot="1">
      <c r="A60" s="203">
        <v>13</v>
      </c>
      <c r="B60" s="140" t="s">
        <v>33</v>
      </c>
      <c r="C60" s="1"/>
      <c r="D60" s="1"/>
      <c r="E60" s="193"/>
      <c r="F60" s="1"/>
      <c r="G60" s="1"/>
      <c r="H60" s="1"/>
      <c r="I60" s="1"/>
      <c r="J60" s="147"/>
      <c r="K60" s="138"/>
      <c r="L60" s="138"/>
      <c r="M60" s="141"/>
      <c r="N60" s="1"/>
      <c r="O60" s="1"/>
      <c r="P60" s="1"/>
      <c r="Q60" s="1"/>
      <c r="R60" s="1"/>
      <c r="S60" s="1"/>
      <c r="U60" s="144">
        <v>45804</v>
      </c>
      <c r="V60" s="1">
        <f>IF(U60&gt;=E$28,IF(U60&lt;=$E$29,0,1),1)</f>
        <v>1</v>
      </c>
      <c r="W60" s="149">
        <v>45804</v>
      </c>
      <c r="X60" s="150">
        <f>IF(($X$1=""),0,IF(ISBLANK(W60)=FALSE,1,0))</f>
        <v>1</v>
      </c>
      <c r="Y60" s="149"/>
      <c r="Z60" s="150">
        <f>IF(ISBLANK(Y60)=FALSE,1,0)</f>
        <v>0</v>
      </c>
      <c r="AA60" s="149" t="str">
        <f>_xlfn.IFNA(VLOOKUP(U60,$E$45:$E$54,1,FALSE),"Z")</f>
        <v>Z</v>
      </c>
      <c r="AB60" s="150">
        <f>IF(AA60="Z",0,1)</f>
        <v>0</v>
      </c>
      <c r="AC60" s="150">
        <f>IF(V60+X60+Z60+AB60&gt;0,0,1)</f>
        <v>0</v>
      </c>
      <c r="AD60" s="149">
        <f>U60-1</f>
        <v>45803</v>
      </c>
      <c r="AF60" s="150">
        <f>IF($AC60=1,IF(AND($E$31="yes", $U60&lt;$E$32),1,IF(OR($E$31="no", $E$31=""),IF(AND(E$34="yes", U60&lt;E$35),1,IF(OR(E$34="no", E$34=""),1,0)),0)),0)</f>
        <v>0</v>
      </c>
      <c r="AG60" s="150">
        <f>IF($AC60=1,IF(AND($E$31="yes", $U60&gt;=$E$32),IF(AND($E$34="yes", $U60&gt;=$E$35),0,1),0),0)</f>
        <v>0</v>
      </c>
      <c r="AH60" s="150">
        <f>IF($AC60=1,IF(AND($E$34="yes", $U60&gt;=$E$35),1,0),0)</f>
        <v>0</v>
      </c>
      <c r="AJ60" s="1"/>
      <c r="AK60" s="1"/>
      <c r="AL60" s="1"/>
      <c r="AM60" s="1"/>
      <c r="AN60" s="1"/>
      <c r="AO60" s="1"/>
      <c r="AP60" s="1"/>
      <c r="AQ60" s="1"/>
      <c r="AR60" s="1"/>
      <c r="AS60" s="1"/>
      <c r="AT60" s="1"/>
    </row>
    <row r="61" spans="1:46" s="150" customFormat="1" ht="16" thickBot="1">
      <c r="A61" s="203"/>
      <c r="B61" s="140"/>
      <c r="C61" s="1"/>
      <c r="D61" s="1"/>
      <c r="E61" s="1"/>
      <c r="F61" s="1"/>
      <c r="G61" s="1"/>
      <c r="H61" s="1"/>
      <c r="I61" s="1"/>
      <c r="J61" s="147"/>
      <c r="K61" s="138"/>
      <c r="L61" s="138"/>
      <c r="M61" s="141"/>
      <c r="N61" s="1"/>
      <c r="O61" s="1"/>
      <c r="P61" s="1"/>
      <c r="Q61" s="1"/>
      <c r="R61" s="1"/>
      <c r="S61" s="1"/>
      <c r="T61" s="1"/>
      <c r="U61" s="144">
        <v>45805</v>
      </c>
      <c r="V61" s="1">
        <f>IF(U61&gt;=E$28,IF(U61&lt;=$E$29,0,1),1)</f>
        <v>1</v>
      </c>
      <c r="W61" s="149">
        <v>45805</v>
      </c>
      <c r="X61" s="150">
        <f>IF(($X$1=""),0,IF(ISBLANK(W61)=FALSE,1,0))</f>
        <v>1</v>
      </c>
      <c r="Y61" s="149"/>
      <c r="Z61" s="150">
        <f>IF(ISBLANK(Y61)=FALSE,1,0)</f>
        <v>0</v>
      </c>
      <c r="AA61" s="149" t="str">
        <f>_xlfn.IFNA(VLOOKUP(U61,$E$45:$E$54,1,FALSE),"Z")</f>
        <v>Z</v>
      </c>
      <c r="AB61" s="150">
        <f>IF(AA61="Z",0,1)</f>
        <v>0</v>
      </c>
      <c r="AC61" s="150">
        <f>IF(V61+X61+Z61+AB61&gt;0,0,1)</f>
        <v>0</v>
      </c>
      <c r="AD61" s="149">
        <f>U61-1</f>
        <v>45804</v>
      </c>
      <c r="AF61" s="150">
        <f>IF($AC61=1,IF(AND($E$31="yes", $U61&lt;$E$32),1,IF(OR($E$31="no", $E$31=""),IF(AND(E$34="yes", U61&lt;E$35),1,IF(OR(E$34="no", E$34=""),1,0)),0)),0)</f>
        <v>0</v>
      </c>
      <c r="AG61" s="150">
        <f>IF($AC61=1,IF(AND($E$31="yes", $U61&gt;=$E$32),IF(AND($E$34="yes", $U61&gt;=$E$35),0,1),0),0)</f>
        <v>0</v>
      </c>
      <c r="AH61" s="150">
        <f>IF($AC61=1,IF(AND($E$34="yes", $U61&gt;=$E$35),1,0),0)</f>
        <v>0</v>
      </c>
      <c r="AJ61" s="1"/>
      <c r="AK61" s="1"/>
      <c r="AL61" s="1"/>
      <c r="AM61" s="1"/>
      <c r="AN61" s="1"/>
      <c r="AO61" s="1"/>
      <c r="AP61" s="1"/>
      <c r="AQ61" s="1"/>
      <c r="AR61" s="1"/>
      <c r="AS61" s="1"/>
      <c r="AT61" s="1"/>
    </row>
    <row r="62" spans="1:46" s="150" customFormat="1">
      <c r="A62" s="204"/>
      <c r="B62" s="140" t="s">
        <v>58</v>
      </c>
      <c r="C62" s="1"/>
      <c r="D62" s="1"/>
      <c r="E62" s="283"/>
      <c r="F62" s="284"/>
      <c r="G62" s="284"/>
      <c r="H62" s="284"/>
      <c r="I62" s="284"/>
      <c r="J62" s="284"/>
      <c r="K62" s="284"/>
      <c r="L62" s="285"/>
      <c r="M62" s="141"/>
      <c r="N62" s="1"/>
      <c r="O62" s="1"/>
      <c r="P62" s="1"/>
      <c r="Q62" s="1"/>
      <c r="R62" s="1"/>
      <c r="S62" s="1"/>
      <c r="T62" s="1"/>
      <c r="U62" s="144">
        <v>45806</v>
      </c>
      <c r="V62" s="1">
        <f>IF(U62&gt;=E$28,IF(U62&lt;=$E$29,0,1),1)</f>
        <v>1</v>
      </c>
      <c r="W62" s="149">
        <v>45806</v>
      </c>
      <c r="X62" s="150">
        <f>IF(($X$1=""),0,IF(ISBLANK(W62)=FALSE,1,0))</f>
        <v>1</v>
      </c>
      <c r="Y62" s="149"/>
      <c r="Z62" s="150">
        <f>IF(ISBLANK(Y62)=FALSE,1,0)</f>
        <v>0</v>
      </c>
      <c r="AA62" s="149" t="str">
        <f>_xlfn.IFNA(VLOOKUP(U62,$E$45:$E$54,1,FALSE),"Z")</f>
        <v>Z</v>
      </c>
      <c r="AB62" s="150">
        <f>IF(AA62="Z",0,1)</f>
        <v>0</v>
      </c>
      <c r="AC62" s="150">
        <f>IF(V62+X62+Z62+AB62&gt;0,0,1)</f>
        <v>0</v>
      </c>
      <c r="AD62" s="149">
        <f>U62-1</f>
        <v>45805</v>
      </c>
      <c r="AF62" s="150">
        <f>IF($AC62=1,IF(AND($E$31="yes", $U62&lt;$E$32),1,IF(OR($E$31="no", $E$31=""),IF(AND(E$34="yes", U62&lt;E$35),1,IF(OR(E$34="no", E$34=""),1,0)),0)),0)</f>
        <v>0</v>
      </c>
      <c r="AG62" s="150">
        <f>IF($AC62=1,IF(AND($E$31="yes", $U62&gt;=$E$32),IF(AND($E$34="yes", $U62&gt;=$E$35),0,1),0),0)</f>
        <v>0</v>
      </c>
      <c r="AH62" s="150">
        <f>IF($AC62=1,IF(AND($E$34="yes", $U62&gt;=$E$35),1,0),0)</f>
        <v>0</v>
      </c>
      <c r="AJ62" s="1"/>
      <c r="AK62" s="1"/>
      <c r="AL62" s="1"/>
      <c r="AM62" s="1"/>
      <c r="AN62" s="1"/>
      <c r="AO62" s="1"/>
      <c r="AP62" s="1"/>
      <c r="AQ62" s="1"/>
      <c r="AR62" s="1"/>
      <c r="AS62" s="1"/>
      <c r="AT62" s="1"/>
    </row>
    <row r="63" spans="1:46" s="150" customFormat="1">
      <c r="A63" s="204"/>
      <c r="B63" s="140"/>
      <c r="C63" s="1"/>
      <c r="D63" s="1"/>
      <c r="E63" s="286"/>
      <c r="F63" s="287"/>
      <c r="G63" s="287"/>
      <c r="H63" s="287"/>
      <c r="I63" s="287"/>
      <c r="J63" s="287"/>
      <c r="K63" s="287"/>
      <c r="L63" s="288"/>
      <c r="M63" s="141"/>
      <c r="N63" s="1"/>
      <c r="O63" s="1"/>
      <c r="P63" s="1"/>
      <c r="Q63" s="1"/>
      <c r="R63" s="1"/>
      <c r="S63" s="1"/>
      <c r="T63" s="1"/>
      <c r="U63" s="144">
        <v>45807</v>
      </c>
      <c r="V63" s="1">
        <f>IF(U63&gt;=E$28,IF(U63&lt;=$E$29,0,1),1)</f>
        <v>1</v>
      </c>
      <c r="W63" s="149">
        <v>45807</v>
      </c>
      <c r="X63" s="150">
        <f>IF(($X$1=""),0,IF(ISBLANK(W63)=FALSE,1,0))</f>
        <v>1</v>
      </c>
      <c r="Y63" s="149"/>
      <c r="Z63" s="150">
        <f>IF(ISBLANK(Y63)=FALSE,1,0)</f>
        <v>0</v>
      </c>
      <c r="AA63" s="149" t="str">
        <f>_xlfn.IFNA(VLOOKUP(U63,$E$45:$E$54,1,FALSE),"Z")</f>
        <v>Z</v>
      </c>
      <c r="AB63" s="150">
        <f>IF(AA63="Z",0,1)</f>
        <v>0</v>
      </c>
      <c r="AC63" s="150">
        <f>IF(V63+X63+Z63+AB63&gt;0,0,1)</f>
        <v>0</v>
      </c>
      <c r="AD63" s="149">
        <f>U63-1</f>
        <v>45806</v>
      </c>
      <c r="AF63" s="150">
        <f>IF($AC63=1,IF(AND($E$31="yes", $U63&lt;$E$32),1,IF(OR($E$31="no", $E$31=""),IF(AND(E$34="yes", U63&lt;E$35),1,IF(OR(E$34="no", E$34=""),1,0)),0)),0)</f>
        <v>0</v>
      </c>
      <c r="AG63" s="150">
        <f>IF($AC63=1,IF(AND($E$31="yes", $U63&gt;=$E$32),IF(AND($E$34="yes", $U63&gt;=$E$35),0,1),0),0)</f>
        <v>0</v>
      </c>
      <c r="AH63" s="150">
        <f>IF($AC63=1,IF(AND($E$34="yes", $U63&gt;=$E$35),1,0),0)</f>
        <v>0</v>
      </c>
      <c r="AJ63" s="1"/>
      <c r="AK63" s="1"/>
      <c r="AL63" s="1"/>
      <c r="AM63" s="1"/>
      <c r="AN63" s="1"/>
      <c r="AO63" s="1"/>
      <c r="AP63" s="1"/>
      <c r="AQ63" s="1"/>
      <c r="AR63" s="1"/>
      <c r="AS63" s="1"/>
      <c r="AT63" s="1"/>
    </row>
    <row r="64" spans="1:46" s="150" customFormat="1" ht="16" thickBot="1">
      <c r="A64" s="204"/>
      <c r="B64" s="140"/>
      <c r="C64" s="1"/>
      <c r="D64" s="1"/>
      <c r="E64" s="289"/>
      <c r="F64" s="290"/>
      <c r="G64" s="290"/>
      <c r="H64" s="290"/>
      <c r="I64" s="290"/>
      <c r="J64" s="290"/>
      <c r="K64" s="290"/>
      <c r="L64" s="291"/>
      <c r="M64" s="141"/>
      <c r="N64" s="1"/>
      <c r="O64" s="1"/>
      <c r="P64" s="1"/>
      <c r="Q64" s="1"/>
      <c r="R64" s="1"/>
      <c r="S64" s="1"/>
      <c r="T64" s="1"/>
      <c r="U64" s="144">
        <v>45808</v>
      </c>
      <c r="V64" s="1">
        <f>IF(U64&gt;=E$28,IF(U64&lt;=$E$29,0,1),1)</f>
        <v>1</v>
      </c>
      <c r="W64" s="149"/>
      <c r="X64" s="150">
        <f>IF(($X$1=""),0,IF(ISBLANK(W64)=FALSE,1,0))</f>
        <v>0</v>
      </c>
      <c r="Y64" s="149">
        <v>45808</v>
      </c>
      <c r="Z64" s="150">
        <f>IF(ISBLANK(Y64)=FALSE,1,0)</f>
        <v>1</v>
      </c>
      <c r="AA64" s="149" t="str">
        <f>_xlfn.IFNA(VLOOKUP(U64,$E$45:$E$54,1,FALSE),"Z")</f>
        <v>Z</v>
      </c>
      <c r="AB64" s="150">
        <f>IF(AA64="Z",0,1)</f>
        <v>0</v>
      </c>
      <c r="AC64" s="150">
        <f>IF(V64+X64+Z64+AB64&gt;0,0,1)</f>
        <v>0</v>
      </c>
      <c r="AD64" s="149">
        <f>U64-1</f>
        <v>45807</v>
      </c>
      <c r="AF64" s="150">
        <f>IF($AC64=1,IF(AND($E$31="yes", $U64&lt;$E$32),1,IF(OR($E$31="no", $E$31=""),IF(AND(E$34="yes", U64&lt;E$35),1,IF(OR(E$34="no", E$34=""),1,0)),0)),0)</f>
        <v>0</v>
      </c>
      <c r="AG64" s="150">
        <f>IF($AC64=1,IF(AND($E$31="yes", $U64&gt;=$E$32),IF(AND($E$34="yes", $U64&gt;=$E$35),0,1),0),0)</f>
        <v>0</v>
      </c>
      <c r="AH64" s="150">
        <f>IF($AC64=1,IF(AND($E$34="yes", $U64&gt;=$E$35),1,0),0)</f>
        <v>0</v>
      </c>
      <c r="AJ64" s="1"/>
      <c r="AK64" s="1"/>
      <c r="AL64" s="1"/>
      <c r="AM64" s="1"/>
      <c r="AN64" s="1"/>
      <c r="AO64" s="1"/>
      <c r="AP64" s="1"/>
      <c r="AQ64" s="1"/>
      <c r="AR64" s="1"/>
      <c r="AS64" s="1"/>
      <c r="AT64" s="1"/>
    </row>
    <row r="65" spans="1:46" s="150" customFormat="1">
      <c r="A65" s="204"/>
      <c r="B65" s="140"/>
      <c r="C65" s="1"/>
      <c r="D65" s="1"/>
      <c r="E65" s="223"/>
      <c r="F65" s="223"/>
      <c r="G65" s="223"/>
      <c r="H65" s="223"/>
      <c r="I65" s="223"/>
      <c r="J65" s="147"/>
      <c r="K65" s="1"/>
      <c r="L65" s="1"/>
      <c r="M65" s="141"/>
      <c r="N65" s="1"/>
      <c r="O65" s="1"/>
      <c r="P65" s="1"/>
      <c r="Q65" s="1"/>
      <c r="R65" s="1"/>
      <c r="S65" s="1"/>
      <c r="U65" s="144">
        <v>45809</v>
      </c>
      <c r="V65" s="1">
        <f>IF(U65&gt;=E$28,IF(U65&lt;=$E$29,0,1),1)</f>
        <v>1</v>
      </c>
      <c r="W65" s="149"/>
      <c r="X65" s="150">
        <f>IF(($X$1=""),0,IF(ISBLANK(W65)=FALSE,1,0))</f>
        <v>0</v>
      </c>
      <c r="Y65" s="149">
        <v>45809</v>
      </c>
      <c r="Z65" s="150">
        <f>IF(ISBLANK(Y65)=FALSE,1,0)</f>
        <v>1</v>
      </c>
      <c r="AA65" s="149" t="str">
        <f>_xlfn.IFNA(VLOOKUP(U65,$E$45:$E$54,1,FALSE),"Z")</f>
        <v>Z</v>
      </c>
      <c r="AB65" s="150">
        <f>IF(AA65="Z",0,1)</f>
        <v>0</v>
      </c>
      <c r="AC65" s="150">
        <f>IF(V65+X65+Z65+AB65&gt;0,0,1)</f>
        <v>0</v>
      </c>
      <c r="AD65" s="149">
        <f>U65-1</f>
        <v>45808</v>
      </c>
      <c r="AF65" s="150">
        <f>IF($AC65=1,IF(AND($E$31="yes", $U65&lt;$E$32),1,IF(OR($E$31="no", $E$31=""),IF(AND(E$34="yes", U65&lt;E$35),1,IF(OR(E$34="no", E$34=""),1,0)),0)),0)</f>
        <v>0</v>
      </c>
      <c r="AG65" s="150">
        <f>IF($AC65=1,IF(AND($E$31="yes", $U65&gt;=$E$32),IF(AND($E$34="yes", $U65&gt;=$E$35),0,1),0),0)</f>
        <v>0</v>
      </c>
      <c r="AH65" s="150">
        <f>IF($AC65=1,IF(AND($E$34="yes", $U65&gt;=$E$35),1,0),0)</f>
        <v>0</v>
      </c>
      <c r="AJ65" s="1"/>
      <c r="AK65" s="1"/>
      <c r="AL65" s="1"/>
      <c r="AM65" s="1"/>
      <c r="AN65" s="1"/>
      <c r="AO65" s="1"/>
      <c r="AP65" s="1"/>
      <c r="AQ65" s="1"/>
      <c r="AR65" s="1"/>
      <c r="AS65" s="1"/>
      <c r="AT65" s="1"/>
    </row>
    <row r="66" spans="1:46" s="150" customFormat="1" ht="16" thickBot="1">
      <c r="A66" s="204"/>
      <c r="B66" s="140"/>
      <c r="C66" s="1"/>
      <c r="D66" s="1"/>
      <c r="E66" s="159"/>
      <c r="F66" s="159"/>
      <c r="G66" s="159"/>
      <c r="H66" s="159"/>
      <c r="I66" s="159"/>
      <c r="J66" s="147"/>
      <c r="K66" s="1"/>
      <c r="L66" s="1"/>
      <c r="M66" s="141"/>
      <c r="N66" s="1"/>
      <c r="O66" s="1"/>
      <c r="P66" s="1"/>
      <c r="Q66" s="1"/>
      <c r="R66" s="1"/>
      <c r="S66" s="1"/>
      <c r="T66" s="1"/>
      <c r="U66" s="144">
        <v>45810</v>
      </c>
      <c r="V66" s="1">
        <f>IF(U66&gt;=E$28,IF(U66&lt;=$E$29,0,1),1)</f>
        <v>1</v>
      </c>
      <c r="W66" s="149"/>
      <c r="X66" s="150">
        <f>IF(($X$1=""),0,IF(ISBLANK(W66)=FALSE,1,0))</f>
        <v>0</v>
      </c>
      <c r="Y66" s="149"/>
      <c r="Z66" s="150">
        <f>IF(ISBLANK(Y66)=FALSE,1,0)</f>
        <v>0</v>
      </c>
      <c r="AA66" s="149" t="str">
        <f>_xlfn.IFNA(VLOOKUP(U66,$E$45:$E$54,1,FALSE),"Z")</f>
        <v>Z</v>
      </c>
      <c r="AB66" s="150">
        <f>IF(AA66="Z",0,1)</f>
        <v>0</v>
      </c>
      <c r="AC66" s="150">
        <f>IF(V66+X66+Z66+AB66&gt;0,0,1)</f>
        <v>0</v>
      </c>
      <c r="AD66" s="149">
        <f>U66-1</f>
        <v>45809</v>
      </c>
      <c r="AF66" s="150">
        <f>IF($AC66=1,IF(AND($E$31="yes", $U66&lt;$E$32),1,IF(OR($E$31="no", $E$31=""),IF(AND(E$34="yes", U66&lt;E$35),1,IF(OR(E$34="no", E$34=""),1,0)),0)),0)</f>
        <v>0</v>
      </c>
      <c r="AG66" s="150">
        <f>IF($AC66=1,IF(AND($E$31="yes", $U66&gt;=$E$32),IF(AND($E$34="yes", $U66&gt;=$E$35),0,1),0),0)</f>
        <v>0</v>
      </c>
      <c r="AH66" s="150">
        <f>IF($AC66=1,IF(AND($E$34="yes", $U66&gt;=$E$35),1,0),0)</f>
        <v>0</v>
      </c>
      <c r="AJ66" s="1"/>
      <c r="AK66" s="1"/>
      <c r="AL66" s="1"/>
      <c r="AM66" s="1"/>
      <c r="AN66" s="1"/>
      <c r="AO66" s="1"/>
      <c r="AP66" s="1"/>
      <c r="AQ66" s="1"/>
      <c r="AR66" s="1"/>
      <c r="AS66" s="1"/>
      <c r="AT66" s="1"/>
    </row>
    <row r="67" spans="1:46" s="150" customFormat="1" ht="16" thickBot="1">
      <c r="A67" s="204">
        <v>14</v>
      </c>
      <c r="B67" s="140" t="s">
        <v>77</v>
      </c>
      <c r="C67" s="1"/>
      <c r="D67" s="1"/>
      <c r="E67" s="199"/>
      <c r="G67" s="224" t="s">
        <v>78</v>
      </c>
      <c r="I67" s="159"/>
      <c r="J67" s="147"/>
      <c r="K67" s="1"/>
      <c r="L67" s="1"/>
      <c r="M67" s="141"/>
      <c r="N67" s="1"/>
      <c r="O67" s="1"/>
      <c r="P67" s="1"/>
      <c r="Q67" s="1"/>
      <c r="R67" s="1"/>
      <c r="S67" s="1"/>
      <c r="T67" s="1"/>
      <c r="U67" s="144">
        <v>45811</v>
      </c>
      <c r="V67" s="1">
        <f>IF(U67&gt;=E$28,IF(U67&lt;=$E$29,0,1),1)</f>
        <v>1</v>
      </c>
      <c r="W67" s="149"/>
      <c r="X67" s="150">
        <f>IF(($X$1=""),0,IF(ISBLANK(W67)=FALSE,1,0))</f>
        <v>0</v>
      </c>
      <c r="Y67" s="149"/>
      <c r="Z67" s="150">
        <f>IF(ISBLANK(Y67)=FALSE,1,0)</f>
        <v>0</v>
      </c>
      <c r="AA67" s="149" t="str">
        <f>_xlfn.IFNA(VLOOKUP(U67,$E$45:$E$54,1,FALSE),"Z")</f>
        <v>Z</v>
      </c>
      <c r="AB67" s="150">
        <f>IF(AA67="Z",0,1)</f>
        <v>0</v>
      </c>
      <c r="AC67" s="150">
        <f>IF(V67+X67+Z67+AB67&gt;0,0,1)</f>
        <v>0</v>
      </c>
      <c r="AD67" s="149">
        <f>U67-1</f>
        <v>45810</v>
      </c>
      <c r="AF67" s="150">
        <f>IF($AC67=1,IF(AND($E$31="yes", $U67&lt;$E$32),1,IF(OR($E$31="no", $E$31=""),IF(AND(E$34="yes", U67&lt;E$35),1,IF(OR(E$34="no", E$34=""),1,0)),0)),0)</f>
        <v>0</v>
      </c>
      <c r="AG67" s="150">
        <f>IF($AC67=1,IF(AND($E$31="yes", $U67&gt;=$E$32),IF(AND($E$34="yes", $U67&gt;=$E$35),0,1),0),0)</f>
        <v>0</v>
      </c>
      <c r="AH67" s="150">
        <f>IF($AC67=1,IF(AND($E$34="yes", $U67&gt;=$E$35),1,0),0)</f>
        <v>0</v>
      </c>
      <c r="AJ67" s="1"/>
      <c r="AK67" s="1"/>
      <c r="AL67" s="1"/>
      <c r="AM67" s="1"/>
      <c r="AN67" s="1"/>
      <c r="AO67" s="1"/>
      <c r="AP67" s="1"/>
      <c r="AQ67" s="1"/>
      <c r="AR67" s="1"/>
      <c r="AS67" s="1"/>
      <c r="AT67" s="1"/>
    </row>
    <row r="68" spans="1:46" s="150" customFormat="1">
      <c r="A68" s="204"/>
      <c r="B68" s="140"/>
      <c r="C68" s="1"/>
      <c r="D68" s="1"/>
      <c r="E68" s="222" t="str">
        <f>IF(E67="no","You must include evidence of either a self certification and/or doctors note","")</f>
        <v/>
      </c>
      <c r="H68" s="159"/>
      <c r="I68" s="159"/>
      <c r="J68" s="147"/>
      <c r="K68" s="1"/>
      <c r="L68" s="1"/>
      <c r="M68" s="141"/>
      <c r="N68" s="1"/>
      <c r="O68" s="171">
        <f>IF(E67="",1,0)</f>
        <v>1</v>
      </c>
      <c r="P68" s="172">
        <f>SUM(P80:P81)</f>
        <v>0</v>
      </c>
      <c r="Q68" s="1"/>
      <c r="R68" s="1"/>
      <c r="S68" s="1"/>
      <c r="T68" s="1"/>
      <c r="U68" s="144">
        <v>45812</v>
      </c>
      <c r="V68" s="1">
        <f>IF(U68&gt;=E$28,IF(U68&lt;=$E$29,0,1),1)</f>
        <v>1</v>
      </c>
      <c r="W68" s="149"/>
      <c r="X68" s="150">
        <f>IF(($X$1=""),0,IF(ISBLANK(W68)=FALSE,1,0))</f>
        <v>0</v>
      </c>
      <c r="Y68" s="149"/>
      <c r="Z68" s="150">
        <f>IF(ISBLANK(Y68)=FALSE,1,0)</f>
        <v>0</v>
      </c>
      <c r="AA68" s="149" t="str">
        <f>_xlfn.IFNA(VLOOKUP(U68,$E$45:$E$54,1,FALSE),"Z")</f>
        <v>Z</v>
      </c>
      <c r="AB68" s="150">
        <f>IF(AA68="Z",0,1)</f>
        <v>0</v>
      </c>
      <c r="AC68" s="150">
        <f>IF(V68+X68+Z68+AB68&gt;0,0,1)</f>
        <v>0</v>
      </c>
      <c r="AD68" s="149">
        <f>U68-1</f>
        <v>45811</v>
      </c>
      <c r="AF68" s="150">
        <f>IF($AC68=1,IF(AND($E$31="yes", $U68&lt;$E$32),1,IF(OR($E$31="no", $E$31=""),IF(AND(E$34="yes", U68&lt;E$35),1,IF(OR(E$34="no", E$34=""),1,0)),0)),0)</f>
        <v>0</v>
      </c>
      <c r="AG68" s="150">
        <f>IF($AC68=1,IF(AND($E$31="yes", $U68&gt;=$E$32),IF(AND($E$34="yes", $U68&gt;=$E$35),0,1),0),0)</f>
        <v>0</v>
      </c>
      <c r="AH68" s="150">
        <f>IF($AC68=1,IF(AND($E$34="yes", $U68&gt;=$E$35),1,0),0)</f>
        <v>0</v>
      </c>
      <c r="AJ68" s="1"/>
      <c r="AK68" s="1"/>
      <c r="AL68" s="1"/>
      <c r="AM68" s="1"/>
      <c r="AN68" s="1"/>
      <c r="AO68" s="1"/>
      <c r="AP68" s="1"/>
      <c r="AQ68" s="1"/>
      <c r="AR68" s="1"/>
      <c r="AS68" s="1"/>
      <c r="AT68" s="1"/>
    </row>
    <row r="69" spans="1:46" s="150" customFormat="1">
      <c r="A69" s="204"/>
      <c r="B69" s="140"/>
      <c r="C69" s="1"/>
      <c r="D69" s="1"/>
      <c r="E69" s="159"/>
      <c r="H69" s="159"/>
      <c r="I69" s="159"/>
      <c r="J69" s="147"/>
      <c r="K69" s="1"/>
      <c r="L69" s="1"/>
      <c r="M69" s="141"/>
      <c r="N69" s="1"/>
      <c r="O69" s="159"/>
      <c r="P69" s="159"/>
      <c r="Q69" s="1"/>
      <c r="R69" s="1"/>
      <c r="S69" s="1"/>
      <c r="T69" s="1"/>
      <c r="U69" s="144">
        <v>45813</v>
      </c>
      <c r="V69" s="1">
        <f>IF(U69&gt;=E$28,IF(U69&lt;=$E$29,0,1),1)</f>
        <v>1</v>
      </c>
      <c r="W69" s="149"/>
      <c r="X69" s="150">
        <f>IF(($X$1=""),0,IF(ISBLANK(W69)=FALSE,1,0))</f>
        <v>0</v>
      </c>
      <c r="Y69" s="149"/>
      <c r="Z69" s="150">
        <f>IF(ISBLANK(Y69)=FALSE,1,0)</f>
        <v>0</v>
      </c>
      <c r="AA69" s="149" t="str">
        <f>_xlfn.IFNA(VLOOKUP(U69,$E$45:$E$54,1,FALSE),"Z")</f>
        <v>Z</v>
      </c>
      <c r="AB69" s="150">
        <f>IF(AA69="Z",0,1)</f>
        <v>0</v>
      </c>
      <c r="AC69" s="150">
        <f>IF(V69+X69+Z69+AB69&gt;0,0,1)</f>
        <v>0</v>
      </c>
      <c r="AD69" s="149">
        <f>U69-1</f>
        <v>45812</v>
      </c>
      <c r="AF69" s="150">
        <f>IF($AC69=1,IF(AND($E$31="yes", $U69&lt;$E$32),1,IF(OR($E$31="no", $E$31=""),IF(AND(E$34="yes", U69&lt;E$35),1,IF(OR(E$34="no", E$34=""),1,0)),0)),0)</f>
        <v>0</v>
      </c>
      <c r="AG69" s="150">
        <f>IF($AC69=1,IF(AND($E$31="yes", $U69&gt;=$E$32),IF(AND($E$34="yes", $U69&gt;=$E$35),0,1),0),0)</f>
        <v>0</v>
      </c>
      <c r="AH69" s="150">
        <f>IF($AC69=1,IF(AND($E$34="yes", $U69&gt;=$E$35),1,0),0)</f>
        <v>0</v>
      </c>
      <c r="AJ69" s="1"/>
      <c r="AK69" s="1"/>
      <c r="AL69" s="1"/>
      <c r="AM69" s="1"/>
      <c r="AN69" s="1"/>
      <c r="AO69" s="1"/>
      <c r="AP69" s="1"/>
      <c r="AQ69" s="1"/>
      <c r="AR69" s="1"/>
      <c r="AS69" s="1"/>
      <c r="AT69" s="1"/>
    </row>
    <row r="70" spans="1:46" s="150" customFormat="1">
      <c r="A70" s="204"/>
      <c r="B70" s="140" t="s">
        <v>57</v>
      </c>
      <c r="C70" s="1"/>
      <c r="D70" s="1"/>
      <c r="E70" s="200">
        <f>AC371</f>
        <v>0</v>
      </c>
      <c r="K70" s="1"/>
      <c r="L70" s="1"/>
      <c r="M70" s="141"/>
      <c r="N70" s="1"/>
      <c r="O70" s="159"/>
      <c r="P70" s="159"/>
      <c r="Q70" s="1"/>
      <c r="R70" s="1"/>
      <c r="S70" s="1"/>
      <c r="T70" s="1"/>
      <c r="U70" s="144">
        <v>45814</v>
      </c>
      <c r="V70" s="1">
        <f>IF(U70&gt;=E$28,IF(U70&lt;=$E$29,0,1),1)</f>
        <v>1</v>
      </c>
      <c r="W70" s="149"/>
      <c r="X70" s="150">
        <f>IF(($X$1=""),0,IF(ISBLANK(W70)=FALSE,1,0))</f>
        <v>0</v>
      </c>
      <c r="Y70" s="149"/>
      <c r="Z70" s="150">
        <f>IF(ISBLANK(Y70)=FALSE,1,0)</f>
        <v>0</v>
      </c>
      <c r="AA70" s="149" t="str">
        <f>_xlfn.IFNA(VLOOKUP(U70,$E$45:$E$54,1,FALSE),"Z")</f>
        <v>Z</v>
      </c>
      <c r="AB70" s="150">
        <f>IF(AA70="Z",0,1)</f>
        <v>0</v>
      </c>
      <c r="AC70" s="150">
        <f>IF(V70+X70+Z70+AB70&gt;0,0,1)</f>
        <v>0</v>
      </c>
      <c r="AD70" s="149">
        <f>U70-1</f>
        <v>45813</v>
      </c>
      <c r="AF70" s="150">
        <f>IF($AC70=1,IF(AND($E$31="yes", $U70&lt;$E$32),1,IF(OR($E$31="no", $E$31=""),IF(AND(E$34="yes", U70&lt;E$35),1,IF(OR(E$34="no", E$34=""),1,0)),0)),0)</f>
        <v>0</v>
      </c>
      <c r="AG70" s="150">
        <f>IF($AC70=1,IF(AND($E$31="yes", $U70&gt;=$E$32),IF(AND($E$34="yes", $U70&gt;=$E$35),0,1),0),0)</f>
        <v>0</v>
      </c>
      <c r="AH70" s="150">
        <f>IF($AC70=1,IF(AND($E$34="yes", $U70&gt;=$E$35),1,0),0)</f>
        <v>0</v>
      </c>
      <c r="AJ70" s="1"/>
      <c r="AK70" s="1"/>
      <c r="AL70" s="1"/>
      <c r="AM70" s="1"/>
      <c r="AN70" s="1"/>
      <c r="AO70" s="1"/>
      <c r="AP70" s="1"/>
      <c r="AQ70" s="1"/>
      <c r="AR70" s="1"/>
      <c r="AS70" s="1"/>
      <c r="AT70" s="1"/>
    </row>
    <row r="71" spans="1:46" s="150" customFormat="1">
      <c r="A71" s="204"/>
      <c r="B71" s="140" t="s">
        <v>60</v>
      </c>
      <c r="C71" s="1"/>
      <c r="D71" s="1"/>
      <c r="E71" s="200">
        <f>IF(Q78="yes",IF(E70&gt;R13,R13,E70),0)</f>
        <v>0</v>
      </c>
      <c r="K71" s="1"/>
      <c r="L71" s="1"/>
      <c r="M71" s="141"/>
      <c r="N71" s="1"/>
      <c r="O71" s="173">
        <f>AC371</f>
        <v>0</v>
      </c>
      <c r="P71" s="1"/>
      <c r="Q71" s="1"/>
      <c r="R71" s="1"/>
      <c r="S71" s="1"/>
      <c r="T71" s="1"/>
      <c r="U71" s="144">
        <v>45815</v>
      </c>
      <c r="V71" s="1">
        <f>IF(U71&gt;=E$28,IF(U71&lt;=$E$29,0,1),1)</f>
        <v>1</v>
      </c>
      <c r="W71" s="149"/>
      <c r="X71" s="150">
        <f>IF(($X$1=""),0,IF(ISBLANK(W71)=FALSE,1,0))</f>
        <v>0</v>
      </c>
      <c r="Y71" s="149">
        <v>45815</v>
      </c>
      <c r="Z71" s="150">
        <f>IF(ISBLANK(Y71)=FALSE,1,0)</f>
        <v>1</v>
      </c>
      <c r="AA71" s="149" t="str">
        <f>_xlfn.IFNA(VLOOKUP(U71,$E$45:$E$54,1,FALSE),"Z")</f>
        <v>Z</v>
      </c>
      <c r="AB71" s="150">
        <f>IF(AA71="Z",0,1)</f>
        <v>0</v>
      </c>
      <c r="AC71" s="150">
        <f>IF(V71+X71+Z71+AB71&gt;0,0,1)</f>
        <v>0</v>
      </c>
      <c r="AD71" s="149">
        <f>U71-1</f>
        <v>45814</v>
      </c>
      <c r="AF71" s="150">
        <f>IF($AC71=1,IF(AND($E$31="yes", $U71&lt;$E$32),1,IF(OR($E$31="no", $E$31=""),IF(AND(E$34="yes", U71&lt;E$35),1,IF(OR(E$34="no", E$34=""),1,0)),0)),0)</f>
        <v>0</v>
      </c>
      <c r="AG71" s="150">
        <f>IF($AC71=1,IF(AND($E$31="yes", $U71&gt;=$E$32),IF(AND($E$34="yes", $U71&gt;=$E$35),0,1),0),0)</f>
        <v>0</v>
      </c>
      <c r="AH71" s="150">
        <f>IF($AC71=1,IF(AND($E$34="yes", $U71&gt;=$E$35),1,0),0)</f>
        <v>0</v>
      </c>
      <c r="AJ71" s="1"/>
      <c r="AK71" s="1"/>
      <c r="AL71" s="1"/>
      <c r="AM71" s="1"/>
      <c r="AN71" s="1"/>
      <c r="AO71" s="1"/>
      <c r="AP71" s="1"/>
      <c r="AQ71" s="1"/>
      <c r="AR71" s="1"/>
      <c r="AS71" s="1"/>
      <c r="AT71" s="1"/>
    </row>
    <row r="72" spans="1:46" s="150" customFormat="1">
      <c r="A72" s="204"/>
      <c r="B72" s="140" t="s">
        <v>62</v>
      </c>
      <c r="C72" s="1"/>
      <c r="D72" s="1"/>
      <c r="E72" s="200">
        <f>IF(E71="",E70,E70-E71)</f>
        <v>0</v>
      </c>
      <c r="F72" s="138"/>
      <c r="G72" s="1"/>
      <c r="K72" s="1"/>
      <c r="L72" s="1"/>
      <c r="M72" s="141"/>
      <c r="N72" s="1"/>
      <c r="O72" s="1"/>
      <c r="P72" s="1"/>
      <c r="Q72" s="1"/>
      <c r="R72" s="1"/>
      <c r="S72" s="1"/>
      <c r="T72" s="1"/>
      <c r="U72" s="144">
        <v>45816</v>
      </c>
      <c r="V72" s="1">
        <f>IF(U72&gt;=E$28,IF(U72&lt;=$E$29,0,1),1)</f>
        <v>1</v>
      </c>
      <c r="W72" s="149"/>
      <c r="X72" s="150">
        <f>IF(($X$1=""),0,IF(ISBLANK(W72)=FALSE,1,0))</f>
        <v>0</v>
      </c>
      <c r="Y72" s="149">
        <v>45816</v>
      </c>
      <c r="Z72" s="150">
        <f>IF(ISBLANK(Y72)=FALSE,1,0)</f>
        <v>1</v>
      </c>
      <c r="AA72" s="149" t="str">
        <f>_xlfn.IFNA(VLOOKUP(U72,$E$45:$E$54,1,FALSE),"Z")</f>
        <v>Z</v>
      </c>
      <c r="AB72" s="150">
        <f>IF(AA72="Z",0,1)</f>
        <v>0</v>
      </c>
      <c r="AC72" s="150">
        <f>IF(V72+X72+Z72+AB72&gt;0,0,1)</f>
        <v>0</v>
      </c>
      <c r="AD72" s="149">
        <f>U72-1</f>
        <v>45815</v>
      </c>
      <c r="AF72" s="150">
        <f>IF($AC72=1,IF(AND($E$31="yes", $U72&lt;$E$32),1,IF(OR($E$31="no", $E$31=""),IF(AND(E$34="yes", U72&lt;E$35),1,IF(OR(E$34="no", E$34=""),1,0)),0)),0)</f>
        <v>0</v>
      </c>
      <c r="AG72" s="150">
        <f>IF($AC72=1,IF(AND($E$31="yes", $U72&gt;=$E$32),IF(AND($E$34="yes", $U72&gt;=$E$35),0,1),0),0)</f>
        <v>0</v>
      </c>
      <c r="AH72" s="150">
        <f>IF($AC72=1,IF(AND($E$34="yes", $U72&gt;=$E$35),1,0),0)</f>
        <v>0</v>
      </c>
      <c r="AJ72" s="1"/>
      <c r="AK72" s="1"/>
      <c r="AL72" s="1"/>
      <c r="AM72" s="1"/>
      <c r="AN72" s="1"/>
      <c r="AO72" s="1"/>
      <c r="AP72" s="1"/>
      <c r="AQ72" s="1"/>
      <c r="AR72" s="1"/>
      <c r="AS72" s="1"/>
      <c r="AT72" s="1"/>
    </row>
    <row r="73" spans="1:46" s="150" customFormat="1">
      <c r="A73" s="204"/>
      <c r="B73" s="140"/>
      <c r="C73" s="1"/>
      <c r="D73" s="1"/>
      <c r="E73" s="1"/>
      <c r="F73" s="138"/>
      <c r="K73" s="1"/>
      <c r="L73" s="1"/>
      <c r="M73" s="141"/>
      <c r="N73" s="1"/>
      <c r="O73" s="1"/>
      <c r="P73" s="1"/>
      <c r="Q73" s="1"/>
      <c r="R73" s="1"/>
      <c r="S73" s="1"/>
      <c r="T73" s="1"/>
      <c r="U73" s="144">
        <v>45817</v>
      </c>
      <c r="V73" s="1">
        <f>IF(U73&gt;=E$28,IF(U73&lt;=$E$29,0,1),1)</f>
        <v>1</v>
      </c>
      <c r="W73" s="149"/>
      <c r="X73" s="150">
        <f>IF(($X$1=""),0,IF(ISBLANK(W73)=FALSE,1,0))</f>
        <v>0</v>
      </c>
      <c r="Y73" s="149"/>
      <c r="Z73" s="150">
        <f>IF(ISBLANK(Y73)=FALSE,1,0)</f>
        <v>0</v>
      </c>
      <c r="AA73" s="149" t="str">
        <f>_xlfn.IFNA(VLOOKUP(U73,$E$45:$E$54,1,FALSE),"Z")</f>
        <v>Z</v>
      </c>
      <c r="AB73" s="150">
        <f>IF(AA73="Z",0,1)</f>
        <v>0</v>
      </c>
      <c r="AC73" s="150">
        <f>IF(V73+X73+Z73+AB73&gt;0,0,1)</f>
        <v>0</v>
      </c>
      <c r="AD73" s="149">
        <f>U73-1</f>
        <v>45816</v>
      </c>
      <c r="AF73" s="150">
        <f>IF($AC73=1,IF(AND($E$31="yes", $U73&lt;$E$32),1,IF(OR($E$31="no", $E$31=""),IF(AND(E$34="yes", U73&lt;E$35),1,IF(OR(E$34="no", E$34=""),1,0)),0)),0)</f>
        <v>0</v>
      </c>
      <c r="AG73" s="150">
        <f>IF($AC73=1,IF(AND($E$31="yes", $U73&gt;=$E$32),IF(AND($E$34="yes", $U73&gt;=$E$35),0,1),0),0)</f>
        <v>0</v>
      </c>
      <c r="AH73" s="150">
        <f>IF($AC73=1,IF(AND($E$34="yes", $U73&gt;=$E$35),1,0),0)</f>
        <v>0</v>
      </c>
      <c r="AJ73" s="1"/>
      <c r="AK73" s="1"/>
      <c r="AL73" s="1"/>
      <c r="AM73" s="1"/>
      <c r="AN73" s="1"/>
      <c r="AO73" s="1"/>
      <c r="AP73" s="1"/>
      <c r="AQ73" s="1"/>
      <c r="AR73" s="1"/>
      <c r="AS73" s="1"/>
      <c r="AT73" s="1"/>
    </row>
    <row r="74" spans="1:46" s="150" customFormat="1">
      <c r="A74" s="204"/>
      <c r="B74" s="140" t="s">
        <v>65</v>
      </c>
      <c r="C74" s="1"/>
      <c r="D74" s="1"/>
      <c r="E74" s="201" t="str">
        <f>_xlfn.IFNA(VLOOKUP(E14,Data!A17:B20,2,FALSE),"")</f>
        <v/>
      </c>
      <c r="F74" s="138"/>
      <c r="K74" s="1"/>
      <c r="L74" s="1"/>
      <c r="M74" s="141"/>
      <c r="N74" s="1"/>
      <c r="O74" s="1"/>
      <c r="P74" s="1"/>
      <c r="Q74" s="1"/>
      <c r="R74" s="1"/>
      <c r="S74" s="1"/>
      <c r="T74" s="1"/>
      <c r="U74" s="144">
        <v>45818</v>
      </c>
      <c r="V74" s="1">
        <f>IF(U74&gt;=E$28,IF(U74&lt;=$E$29,0,1),1)</f>
        <v>1</v>
      </c>
      <c r="W74" s="149"/>
      <c r="X74" s="150">
        <f>IF(($X$1=""),0,IF(ISBLANK(W74)=FALSE,1,0))</f>
        <v>0</v>
      </c>
      <c r="Y74" s="149"/>
      <c r="Z74" s="150">
        <f>IF(ISBLANK(Y74)=FALSE,1,0)</f>
        <v>0</v>
      </c>
      <c r="AA74" s="149" t="str">
        <f>_xlfn.IFNA(VLOOKUP(U74,$E$45:$E$54,1,FALSE),"Z")</f>
        <v>Z</v>
      </c>
      <c r="AB74" s="150">
        <f>IF(AA74="Z",0,1)</f>
        <v>0</v>
      </c>
      <c r="AC74" s="150">
        <f>IF(V74+X74+Z74+AB74&gt;0,0,1)</f>
        <v>0</v>
      </c>
      <c r="AD74" s="149">
        <f>U74-1</f>
        <v>45817</v>
      </c>
      <c r="AF74" s="150">
        <f>IF($AC74=1,IF(AND($E$31="yes", $U74&lt;$E$32),1,IF(OR($E$31="no", $E$31=""),IF(AND(E$34="yes", U74&lt;E$35),1,IF(OR(E$34="no", E$34=""),1,0)),0)),0)</f>
        <v>0</v>
      </c>
      <c r="AG74" s="150">
        <f>IF($AC74=1,IF(AND($E$31="yes", $U74&gt;=$E$32),IF(AND($E$34="yes", $U74&gt;=$E$35),0,1),0),0)</f>
        <v>0</v>
      </c>
      <c r="AH74" s="150">
        <f>IF($AC74=1,IF(AND($E$34="yes", $U74&gt;=$E$35),1,0),0)</f>
        <v>0</v>
      </c>
      <c r="AJ74" s="1"/>
      <c r="AK74" s="1"/>
      <c r="AL74" s="1"/>
      <c r="AM74" s="1"/>
      <c r="AN74" s="1"/>
      <c r="AO74" s="1"/>
      <c r="AP74" s="1"/>
      <c r="AQ74" s="1"/>
      <c r="AR74" s="1"/>
      <c r="AS74" s="1"/>
      <c r="AT74" s="1"/>
    </row>
    <row r="75" spans="1:46" s="150" customFormat="1">
      <c r="A75" s="204"/>
      <c r="B75" s="140"/>
      <c r="C75" s="1"/>
      <c r="D75" s="1"/>
      <c r="E75" s="1"/>
      <c r="K75" s="1"/>
      <c r="L75" s="1"/>
      <c r="M75" s="141"/>
      <c r="N75" s="1"/>
      <c r="O75" s="1"/>
      <c r="P75" s="1"/>
      <c r="Q75" s="1"/>
      <c r="R75" s="1"/>
      <c r="S75" s="1"/>
      <c r="T75" s="1"/>
      <c r="U75" s="144">
        <v>45819</v>
      </c>
      <c r="V75" s="1">
        <f>IF(U75&gt;=E$28,IF(U75&lt;=$E$29,0,1),1)</f>
        <v>1</v>
      </c>
      <c r="W75" s="149"/>
      <c r="X75" s="150">
        <f>IF(($X$1=""),0,IF(ISBLANK(W75)=FALSE,1,0))</f>
        <v>0</v>
      </c>
      <c r="Y75" s="149"/>
      <c r="Z75" s="150">
        <f>IF(ISBLANK(Y75)=FALSE,1,0)</f>
        <v>0</v>
      </c>
      <c r="AA75" s="149" t="str">
        <f>_xlfn.IFNA(VLOOKUP(U75,$E$45:$E$54,1,FALSE),"Z")</f>
        <v>Z</v>
      </c>
      <c r="AB75" s="150">
        <f>IF(AA75="Z",0,1)</f>
        <v>0</v>
      </c>
      <c r="AC75" s="150">
        <f>IF(V75+X75+Z75+AB75&gt;0,0,1)</f>
        <v>0</v>
      </c>
      <c r="AD75" s="149">
        <f>U75-1</f>
        <v>45818</v>
      </c>
      <c r="AF75" s="150">
        <f>IF($AC75=1,IF(AND($E$31="yes", $U75&lt;$E$32),1,IF(OR($E$31="no", $E$31=""),IF(AND(E$34="yes", U75&lt;E$35),1,IF(OR(E$34="no", E$34=""),1,0)),0)),0)</f>
        <v>0</v>
      </c>
      <c r="AG75" s="150">
        <f>IF($AC75=1,IF(AND($E$31="yes", $U75&gt;=$E$32),IF(AND($E$34="yes", $U75&gt;=$E$35),0,1),0),0)</f>
        <v>0</v>
      </c>
      <c r="AH75" s="150">
        <f>IF($AC75=1,IF(AND($E$34="yes", $U75&gt;=$E$35),1,0),0)</f>
        <v>0</v>
      </c>
      <c r="AJ75" s="1"/>
      <c r="AK75" s="1"/>
      <c r="AL75" s="1"/>
      <c r="AM75" s="1"/>
      <c r="AN75" s="1"/>
      <c r="AO75" s="1"/>
      <c r="AP75" s="1"/>
      <c r="AQ75" s="1"/>
      <c r="AR75" s="1"/>
      <c r="AS75" s="1"/>
      <c r="AT75" s="1"/>
    </row>
    <row r="76" spans="1:46" s="150" customFormat="1">
      <c r="A76" s="204"/>
      <c r="B76" s="140" t="s">
        <v>69</v>
      </c>
      <c r="C76" s="1"/>
      <c r="D76" s="1"/>
      <c r="E76" s="200">
        <f>Q79-R78</f>
        <v>0</v>
      </c>
      <c r="K76" s="1"/>
      <c r="L76" s="1"/>
      <c r="M76" s="141"/>
      <c r="N76" s="1"/>
      <c r="O76" s="1"/>
      <c r="P76" s="1"/>
      <c r="Q76" s="1"/>
      <c r="R76" s="1"/>
      <c r="S76" s="1"/>
      <c r="T76" s="1"/>
      <c r="U76" s="144">
        <v>45820</v>
      </c>
      <c r="V76" s="1">
        <f>IF(U76&gt;=E$28,IF(U76&lt;=$E$29,0,1),1)</f>
        <v>1</v>
      </c>
      <c r="W76" s="149"/>
      <c r="X76" s="150">
        <f>IF(($X$1=""),0,IF(ISBLANK(W76)=FALSE,1,0))</f>
        <v>0</v>
      </c>
      <c r="Y76" s="149"/>
      <c r="Z76" s="150">
        <f>IF(ISBLANK(Y76)=FALSE,1,0)</f>
        <v>0</v>
      </c>
      <c r="AA76" s="149" t="str">
        <f>_xlfn.IFNA(VLOOKUP(U76,$E$45:$E$54,1,FALSE),"Z")</f>
        <v>Z</v>
      </c>
      <c r="AB76" s="150">
        <f>IF(AA76="Z",0,1)</f>
        <v>0</v>
      </c>
      <c r="AC76" s="150">
        <f>IF(V76+X76+Z76+AB76&gt;0,0,1)</f>
        <v>0</v>
      </c>
      <c r="AD76" s="149">
        <f>U76-1</f>
        <v>45819</v>
      </c>
      <c r="AF76" s="150">
        <f>IF($AC76=1,IF(AND($E$31="yes", $U76&lt;$E$32),1,IF(OR($E$31="no", $E$31=""),IF(AND(E$34="yes", U76&lt;E$35),1,IF(OR(E$34="no", E$34=""),1,0)),0)),0)</f>
        <v>0</v>
      </c>
      <c r="AG76" s="150">
        <f>IF($AC76=1,IF(AND($E$31="yes", $U76&gt;=$E$32),IF(AND($E$34="yes", $U76&gt;=$E$35),0,1),0),0)</f>
        <v>0</v>
      </c>
      <c r="AH76" s="150">
        <f>IF($AC76=1,IF(AND($E$34="yes", $U76&gt;=$E$35),1,0),0)</f>
        <v>0</v>
      </c>
      <c r="AJ76" s="1"/>
      <c r="AK76" s="1"/>
      <c r="AL76" s="1"/>
      <c r="AM76" s="1"/>
      <c r="AN76" s="1"/>
      <c r="AO76" s="1"/>
      <c r="AP76" s="1"/>
      <c r="AQ76" s="1"/>
      <c r="AR76" s="1"/>
      <c r="AS76" s="1"/>
      <c r="AT76" s="1"/>
    </row>
    <row r="77" spans="1:46" s="150" customFormat="1">
      <c r="A77" s="204"/>
      <c r="B77" s="140" t="s">
        <v>71</v>
      </c>
      <c r="C77" s="1"/>
      <c r="D77" s="1"/>
      <c r="E77" s="200">
        <f>Q80-R79</f>
        <v>0</v>
      </c>
      <c r="K77" s="1"/>
      <c r="L77" s="1"/>
      <c r="M77" s="141"/>
      <c r="N77" s="1"/>
      <c r="O77" s="138"/>
      <c r="Q77" s="138" t="s">
        <v>55</v>
      </c>
      <c r="R77" s="142" t="s">
        <v>66</v>
      </c>
      <c r="S77" s="166" t="s">
        <v>67</v>
      </c>
      <c r="T77" s="1"/>
      <c r="U77" s="144">
        <v>45821</v>
      </c>
      <c r="V77" s="1">
        <f>IF(U77&gt;=E$28,IF(U77&lt;=$E$29,0,1),1)</f>
        <v>1</v>
      </c>
      <c r="W77" s="149"/>
      <c r="X77" s="150">
        <f>IF(($X$1=""),0,IF(ISBLANK(W77)=FALSE,1,0))</f>
        <v>0</v>
      </c>
      <c r="Y77" s="149"/>
      <c r="Z77" s="150">
        <f>IF(ISBLANK(Y77)=FALSE,1,0)</f>
        <v>0</v>
      </c>
      <c r="AA77" s="149" t="str">
        <f>_xlfn.IFNA(VLOOKUP(U77,$E$45:$E$54,1,FALSE),"Z")</f>
        <v>Z</v>
      </c>
      <c r="AB77" s="150">
        <f>IF(AA77="Z",0,1)</f>
        <v>0</v>
      </c>
      <c r="AC77" s="150">
        <f>IF(V77+X77+Z77+AB77&gt;0,0,1)</f>
        <v>0</v>
      </c>
      <c r="AD77" s="149">
        <f>U77-1</f>
        <v>45820</v>
      </c>
      <c r="AF77" s="150">
        <f>IF($AC77=1,IF(AND($E$31="yes", $U77&lt;$E$32),1,IF(OR($E$31="no", $E$31=""),IF(AND(E$34="yes", U77&lt;E$35),1,IF(OR(E$34="no", E$34=""),1,0)),0)),0)</f>
        <v>0</v>
      </c>
      <c r="AG77" s="150">
        <f>IF($AC77=1,IF(AND($E$31="yes", $U77&gt;=$E$32),IF(AND($E$34="yes", $U77&gt;=$E$35),0,1),0),0)</f>
        <v>0</v>
      </c>
      <c r="AH77" s="150">
        <f>IF($AC77=1,IF(AND($E$34="yes", $U77&gt;=$E$35),1,0),0)</f>
        <v>0</v>
      </c>
      <c r="AJ77" s="1"/>
      <c r="AK77" s="1"/>
      <c r="AL77" s="1"/>
      <c r="AM77" s="1"/>
      <c r="AN77" s="1"/>
      <c r="AO77" s="1"/>
      <c r="AP77" s="1"/>
      <c r="AQ77" s="1"/>
      <c r="AR77" s="1"/>
      <c r="AS77" s="1"/>
      <c r="AT77" s="1"/>
    </row>
    <row r="78" spans="1:46" s="150" customFormat="1">
      <c r="A78" s="204"/>
      <c r="B78" s="140" t="s">
        <v>73</v>
      </c>
      <c r="C78" s="1"/>
      <c r="D78" s="1"/>
      <c r="E78" s="200">
        <f>Q81-R80</f>
        <v>0</v>
      </c>
      <c r="K78" s="1"/>
      <c r="L78" s="1"/>
      <c r="M78" s="141"/>
      <c r="N78" s="1"/>
      <c r="O78" s="138"/>
      <c r="Q78" s="174" t="str">
        <f>IF(OR(E39="no", E39=""),"yes",IF(E43="yes","yes","no"))</f>
        <v>yes</v>
      </c>
      <c r="R78" s="173">
        <f>IF(Q79&lt;E71,Q79,E71)</f>
        <v>0</v>
      </c>
      <c r="S78" s="173">
        <f>E71-R78</f>
        <v>0</v>
      </c>
      <c r="T78" s="1"/>
      <c r="U78" s="144">
        <v>45822</v>
      </c>
      <c r="V78" s="1">
        <f>IF(U78&gt;=E$28,IF(U78&lt;=$E$29,0,1),1)</f>
        <v>1</v>
      </c>
      <c r="W78" s="149"/>
      <c r="X78" s="150">
        <f>IF(($X$1=""),0,IF(ISBLANK(W78)=FALSE,1,0))</f>
        <v>0</v>
      </c>
      <c r="Y78" s="149">
        <v>45822</v>
      </c>
      <c r="Z78" s="150">
        <f>IF(ISBLANK(Y78)=FALSE,1,0)</f>
        <v>1</v>
      </c>
      <c r="AA78" s="149" t="str">
        <f>_xlfn.IFNA(VLOOKUP(U78,$E$45:$E$54,1,FALSE),"Z")</f>
        <v>Z</v>
      </c>
      <c r="AB78" s="150">
        <f>IF(AA78="Z",0,1)</f>
        <v>0</v>
      </c>
      <c r="AC78" s="150">
        <f>IF(V78+X78+Z78+AB78&gt;0,0,1)</f>
        <v>0</v>
      </c>
      <c r="AD78" s="149">
        <f>U78-1</f>
        <v>45821</v>
      </c>
      <c r="AF78" s="150">
        <f>IF($AC78=1,IF(AND($E$31="yes", $U78&lt;$E$32),1,IF(OR($E$31="no", $E$31=""),IF(AND(E$34="yes", U78&lt;E$35),1,IF(OR(E$34="no", E$34=""),1,0)),0)),0)</f>
        <v>0</v>
      </c>
      <c r="AG78" s="150">
        <f>IF($AC78=1,IF(AND($E$31="yes", $U78&gt;=$E$32),IF(AND($E$34="yes", $U78&gt;=$E$35),0,1),0),0)</f>
        <v>0</v>
      </c>
      <c r="AH78" s="150">
        <f>IF($AC78=1,IF(AND($E$34="yes", $U78&gt;=$E$35),1,0),0)</f>
        <v>0</v>
      </c>
      <c r="AJ78" s="1"/>
      <c r="AK78" s="1"/>
      <c r="AL78" s="1"/>
      <c r="AM78" s="1"/>
      <c r="AN78" s="1"/>
      <c r="AO78" s="1"/>
      <c r="AP78" s="1"/>
      <c r="AQ78" s="1"/>
      <c r="AR78" s="1"/>
      <c r="AS78" s="1"/>
      <c r="AT78" s="1"/>
    </row>
    <row r="79" spans="1:46" s="150" customFormat="1">
      <c r="A79" s="204"/>
      <c r="B79" s="140"/>
      <c r="C79" s="1"/>
      <c r="D79" s="1"/>
      <c r="E79" s="1"/>
      <c r="K79" s="1"/>
      <c r="L79" s="1"/>
      <c r="M79" s="141"/>
      <c r="N79" s="1"/>
      <c r="O79" s="173">
        <f>SUM(E76:E78)</f>
        <v>0</v>
      </c>
      <c r="P79" s="138"/>
      <c r="Q79" s="173">
        <f>AF371</f>
        <v>0</v>
      </c>
      <c r="R79" s="173">
        <f>IF(Q80&lt;=S78,Q80,S78)</f>
        <v>0</v>
      </c>
      <c r="S79" s="173">
        <f>S78-R79</f>
        <v>0</v>
      </c>
      <c r="T79" s="1"/>
      <c r="U79" s="144">
        <v>45823</v>
      </c>
      <c r="V79" s="1">
        <f>IF(U79&gt;=E$28,IF(U79&lt;=$E$29,0,1),1)</f>
        <v>1</v>
      </c>
      <c r="W79" s="149"/>
      <c r="X79" s="150">
        <f>IF(($X$1=""),0,IF(ISBLANK(W79)=FALSE,1,0))</f>
        <v>0</v>
      </c>
      <c r="Y79" s="149">
        <v>45823</v>
      </c>
      <c r="Z79" s="150">
        <f>IF(ISBLANK(Y79)=FALSE,1,0)</f>
        <v>1</v>
      </c>
      <c r="AA79" s="149" t="str">
        <f>_xlfn.IFNA(VLOOKUP(U79,$E$45:$E$54,1,FALSE),"Z")</f>
        <v>Z</v>
      </c>
      <c r="AB79" s="150">
        <f>IF(AA79="Z",0,1)</f>
        <v>0</v>
      </c>
      <c r="AC79" s="150">
        <f>IF(V79+X79+Z79+AB79&gt;0,0,1)</f>
        <v>0</v>
      </c>
      <c r="AD79" s="149">
        <f>U79-1</f>
        <v>45822</v>
      </c>
      <c r="AF79" s="150">
        <f>IF($AC79=1,IF(AND($E$31="yes", $U79&lt;$E$32),1,IF(OR($E$31="no", $E$31=""),IF(AND(E$34="yes", U79&lt;E$35),1,IF(OR(E$34="no", E$34=""),1,0)),0)),0)</f>
        <v>0</v>
      </c>
      <c r="AG79" s="150">
        <f>IF($AC79=1,IF(AND($E$31="yes", $U79&gt;=$E$32),IF(AND($E$34="yes", $U79&gt;=$E$35),0,1),0),0)</f>
        <v>0</v>
      </c>
      <c r="AH79" s="150">
        <f>IF($AC79=1,IF(AND($E$34="yes", $U79&gt;=$E$35),1,0),0)</f>
        <v>0</v>
      </c>
      <c r="AJ79" s="1"/>
      <c r="AK79" s="1"/>
      <c r="AL79" s="1"/>
      <c r="AM79" s="1"/>
      <c r="AN79" s="1"/>
      <c r="AO79" s="1"/>
      <c r="AP79" s="1"/>
      <c r="AQ79" s="1"/>
      <c r="AR79" s="1"/>
      <c r="AS79" s="1"/>
      <c r="AT79" s="1"/>
    </row>
    <row r="80" spans="1:46" s="150" customFormat="1">
      <c r="A80" s="204"/>
      <c r="B80" s="140" t="s">
        <v>76</v>
      </c>
      <c r="C80" s="1"/>
      <c r="D80" s="1"/>
      <c r="E80" s="202">
        <f>IF(O47=0,0,IF(ISNA(IF(P15&gt;=1,"CAN NOT CLAIM",P68)),"",IF(P15&gt;=1,"CAN NOT CLAIM",P68)))</f>
        <v>0</v>
      </c>
      <c r="F80" s="138"/>
      <c r="H80" s="138"/>
      <c r="I80" s="138"/>
      <c r="J80" s="147"/>
      <c r="K80" s="1"/>
      <c r="L80" s="1"/>
      <c r="M80" s="141"/>
      <c r="N80" s="1"/>
      <c r="O80" s="138"/>
      <c r="P80" s="172">
        <f>IF(E25=0,0,E74*E76*E25)</f>
        <v>0</v>
      </c>
      <c r="Q80" s="173">
        <f>AG371</f>
        <v>0</v>
      </c>
      <c r="R80" s="173">
        <f>IF(Q81&lt;=S79,Q81,S79)</f>
        <v>0</v>
      </c>
      <c r="S80" s="173">
        <f>S79-R80</f>
        <v>0</v>
      </c>
      <c r="T80" s="1"/>
      <c r="U80" s="144">
        <v>45824</v>
      </c>
      <c r="V80" s="1">
        <f>IF(U80&gt;=E$28,IF(U80&lt;=$E$29,0,1),1)</f>
        <v>1</v>
      </c>
      <c r="W80" s="149"/>
      <c r="X80" s="150">
        <f>IF(($X$1=""),0,IF(ISBLANK(W80)=FALSE,1,0))</f>
        <v>0</v>
      </c>
      <c r="Y80" s="149"/>
      <c r="Z80" s="150">
        <f>IF(ISBLANK(Y80)=FALSE,1,0)</f>
        <v>0</v>
      </c>
      <c r="AA80" s="149" t="str">
        <f>_xlfn.IFNA(VLOOKUP(U80,$E$45:$E$54,1,FALSE),"Z")</f>
        <v>Z</v>
      </c>
      <c r="AB80" s="150">
        <f>IF(AA80="Z",0,1)</f>
        <v>0</v>
      </c>
      <c r="AC80" s="150">
        <f>IF(V80+X80+Z80+AB80&gt;0,0,1)</f>
        <v>0</v>
      </c>
      <c r="AD80" s="149">
        <f>U80-1</f>
        <v>45823</v>
      </c>
      <c r="AF80" s="150">
        <f>IF($AC80=1,IF(AND($E$31="yes", $U80&lt;$E$32),1,IF(OR($E$31="no", $E$31=""),IF(AND(E$34="yes", U80&lt;E$35),1,IF(OR(E$34="no", E$34=""),1,0)),0)),0)</f>
        <v>0</v>
      </c>
      <c r="AG80" s="150">
        <f>IF($AC80=1,IF(AND($E$31="yes", $U80&gt;=$E$32),IF(AND($E$34="yes", $U80&gt;=$E$35),0,1),0),0)</f>
        <v>0</v>
      </c>
      <c r="AH80" s="150">
        <f>IF($AC80=1,IF(AND($E$34="yes", $U80&gt;=$E$35),1,0),0)</f>
        <v>0</v>
      </c>
      <c r="AJ80" s="1"/>
      <c r="AK80" s="1"/>
      <c r="AL80" s="1"/>
      <c r="AM80" s="1"/>
      <c r="AN80" s="1"/>
      <c r="AO80" s="1"/>
      <c r="AP80" s="1"/>
      <c r="AQ80" s="1"/>
      <c r="AR80" s="1"/>
      <c r="AS80" s="1"/>
      <c r="AT80" s="1"/>
    </row>
    <row r="81" spans="1:46" s="150" customFormat="1">
      <c r="A81" s="204"/>
      <c r="B81" s="140"/>
      <c r="C81" s="1"/>
      <c r="D81" s="1"/>
      <c r="E81" s="1"/>
      <c r="G81" s="138"/>
      <c r="H81" s="138"/>
      <c r="I81" s="138"/>
      <c r="J81" s="147"/>
      <c r="K81" s="1"/>
      <c r="L81" s="1"/>
      <c r="M81" s="141"/>
      <c r="N81" s="1"/>
      <c r="O81" s="138"/>
      <c r="P81" s="172">
        <f>IF(E25=0,0,E74*E77*E25*0.5)</f>
        <v>0</v>
      </c>
      <c r="Q81" s="173">
        <f>AH371</f>
        <v>0</v>
      </c>
      <c r="R81" s="142"/>
      <c r="S81" s="138"/>
      <c r="T81" s="1"/>
      <c r="U81" s="144">
        <v>45825</v>
      </c>
      <c r="V81" s="1">
        <f>IF(U81&gt;=E$28,IF(U81&lt;=$E$29,0,1),1)</f>
        <v>1</v>
      </c>
      <c r="W81" s="149"/>
      <c r="X81" s="150">
        <f>IF(($X$1=""),0,IF(ISBLANK(W81)=FALSE,1,0))</f>
        <v>0</v>
      </c>
      <c r="Y81" s="149"/>
      <c r="Z81" s="150">
        <f>IF(ISBLANK(Y81)=FALSE,1,0)</f>
        <v>0</v>
      </c>
      <c r="AA81" s="149" t="str">
        <f>_xlfn.IFNA(VLOOKUP(U81,$E$45:$E$54,1,FALSE),"Z")</f>
        <v>Z</v>
      </c>
      <c r="AB81" s="150">
        <f>IF(AA81="Z",0,1)</f>
        <v>0</v>
      </c>
      <c r="AC81" s="150">
        <f>IF(V81+X81+Z81+AB81&gt;0,0,1)</f>
        <v>0</v>
      </c>
      <c r="AD81" s="149">
        <f>U81-1</f>
        <v>45824</v>
      </c>
      <c r="AF81" s="150">
        <f>IF($AC81=1,IF(AND($E$31="yes", $U81&lt;$E$32),1,IF(OR($E$31="no", $E$31=""),IF(AND(E$34="yes", U81&lt;E$35),1,IF(OR(E$34="no", E$34=""),1,0)),0)),0)</f>
        <v>0</v>
      </c>
      <c r="AG81" s="150">
        <f>IF($AC81=1,IF(AND($E$31="yes", $U81&gt;=$E$32),IF(AND($E$34="yes", $U81&gt;=$E$35),0,1),0),0)</f>
        <v>0</v>
      </c>
      <c r="AH81" s="150">
        <f>IF($AC81=1,IF(AND($E$34="yes", $U81&gt;=$E$35),1,0),0)</f>
        <v>0</v>
      </c>
      <c r="AJ81" s="1"/>
      <c r="AK81" s="1"/>
      <c r="AL81" s="1"/>
      <c r="AM81" s="1"/>
      <c r="AN81" s="1"/>
      <c r="AO81" s="1"/>
      <c r="AP81" s="1"/>
      <c r="AQ81" s="1"/>
      <c r="AR81" s="1"/>
      <c r="AS81" s="1"/>
      <c r="AT81" s="1"/>
    </row>
    <row r="82" spans="1:46" s="150" customFormat="1">
      <c r="A82" s="204"/>
      <c r="B82" s="227" t="str">
        <f>IF(S102&lt;14,"You have uncompleted sections, please see checklist below for details","Once your form is completed, please save a copy and send this is an email to SSCT team")</f>
        <v>You have uncompleted sections, please see checklist below for details</v>
      </c>
      <c r="E82"/>
      <c r="G82" s="225" t="str">
        <f>IF(S102=14,"bank.account@cambridgeshire.gov.uk","")</f>
        <v/>
      </c>
      <c r="K82" s="1"/>
      <c r="L82" s="1"/>
      <c r="M82" s="141"/>
      <c r="N82" s="1"/>
      <c r="O82" s="1"/>
      <c r="P82" s="1"/>
      <c r="Q82" s="1"/>
      <c r="R82" s="1"/>
      <c r="S82" s="1"/>
      <c r="T82" s="1"/>
      <c r="U82" s="144">
        <v>45826</v>
      </c>
      <c r="V82" s="1">
        <f>IF(U82&gt;=E$28,IF(U82&lt;=$E$29,0,1),1)</f>
        <v>1</v>
      </c>
      <c r="W82" s="149"/>
      <c r="X82" s="150">
        <f>IF(($X$1=""),0,IF(ISBLANK(W82)=FALSE,1,0))</f>
        <v>0</v>
      </c>
      <c r="Y82" s="149"/>
      <c r="Z82" s="150">
        <f>IF(ISBLANK(Y82)=FALSE,1,0)</f>
        <v>0</v>
      </c>
      <c r="AA82" s="149" t="str">
        <f>_xlfn.IFNA(VLOOKUP(U82,$E$45:$E$54,1,FALSE),"Z")</f>
        <v>Z</v>
      </c>
      <c r="AB82" s="150">
        <f>IF(AA82="Z",0,1)</f>
        <v>0</v>
      </c>
      <c r="AC82" s="150">
        <f>IF(V82+X82+Z82+AB82&gt;0,0,1)</f>
        <v>0</v>
      </c>
      <c r="AD82" s="149">
        <f>U82-1</f>
        <v>45825</v>
      </c>
      <c r="AF82" s="150">
        <f>IF($AC82=1,IF(AND($E$31="yes", $U82&lt;$E$32),1,IF(OR($E$31="no", $E$31=""),IF(AND(E$34="yes", U82&lt;E$35),1,IF(OR(E$34="no", E$34=""),1,0)),0)),0)</f>
        <v>0</v>
      </c>
      <c r="AG82" s="150">
        <f>IF($AC82=1,IF(AND($E$31="yes", $U82&gt;=$E$32),IF(AND($E$34="yes", $U82&gt;=$E$35),0,1),0),0)</f>
        <v>0</v>
      </c>
      <c r="AH82" s="150">
        <f>IF($AC82=1,IF(AND($E$34="yes", $U82&gt;=$E$35),1,0),0)</f>
        <v>0</v>
      </c>
      <c r="AJ82" s="1"/>
      <c r="AK82" s="1"/>
      <c r="AL82" s="1"/>
      <c r="AM82" s="1"/>
      <c r="AN82" s="1"/>
      <c r="AO82" s="1"/>
      <c r="AP82" s="1"/>
      <c r="AQ82" s="1"/>
      <c r="AR82" s="1"/>
      <c r="AS82" s="1"/>
      <c r="AT82" s="1"/>
    </row>
    <row r="83" spans="1:46" s="150" customFormat="1">
      <c r="A83" s="204"/>
      <c r="B83" s="167"/>
      <c r="K83" s="1"/>
      <c r="L83" s="1"/>
      <c r="M83" s="141"/>
      <c r="N83" s="1"/>
      <c r="O83" s="1"/>
      <c r="P83" s="1"/>
      <c r="Q83" s="1"/>
      <c r="R83" s="1"/>
      <c r="S83" s="1"/>
      <c r="T83" s="1"/>
      <c r="U83" s="144">
        <v>45827</v>
      </c>
      <c r="V83" s="1">
        <f>IF(U83&gt;=E$28,IF(U83&lt;=$E$29,0,1),1)</f>
        <v>1</v>
      </c>
      <c r="W83" s="149"/>
      <c r="X83" s="150">
        <f>IF(($X$1=""),0,IF(ISBLANK(W83)=FALSE,1,0))</f>
        <v>0</v>
      </c>
      <c r="Y83" s="149"/>
      <c r="Z83" s="150">
        <f>IF(ISBLANK(Y83)=FALSE,1,0)</f>
        <v>0</v>
      </c>
      <c r="AA83" s="149" t="str">
        <f>_xlfn.IFNA(VLOOKUP(U83,$E$45:$E$54,1,FALSE),"Z")</f>
        <v>Z</v>
      </c>
      <c r="AB83" s="150">
        <f>IF(AA83="Z",0,1)</f>
        <v>0</v>
      </c>
      <c r="AC83" s="150">
        <f>IF(V83+X83+Z83+AB83&gt;0,0,1)</f>
        <v>0</v>
      </c>
      <c r="AD83" s="149">
        <f>U83-1</f>
        <v>45826</v>
      </c>
      <c r="AF83" s="150">
        <f>IF($AC83=1,IF(AND($E$31="yes", $U83&lt;$E$32),1,IF(OR($E$31="no", $E$31=""),IF(AND(E$34="yes", U83&lt;E$35),1,IF(OR(E$34="no", E$34=""),1,0)),0)),0)</f>
        <v>0</v>
      </c>
      <c r="AG83" s="150">
        <f>IF($AC83=1,IF(AND($E$31="yes", $U83&gt;=$E$32),IF(AND($E$34="yes", $U83&gt;=$E$35),0,1),0),0)</f>
        <v>0</v>
      </c>
      <c r="AH83" s="150">
        <f>IF($AC83=1,IF(AND($E$34="yes", $U83&gt;=$E$35),1,0),0)</f>
        <v>0</v>
      </c>
      <c r="AJ83" s="1"/>
      <c r="AK83" s="1"/>
      <c r="AL83" s="1"/>
      <c r="AM83" s="1"/>
      <c r="AN83" s="1"/>
      <c r="AO83" s="1"/>
      <c r="AP83" s="1"/>
      <c r="AQ83" s="1"/>
      <c r="AR83" s="1"/>
      <c r="AS83" s="1"/>
      <c r="AT83" s="1"/>
    </row>
    <row r="84" spans="1:46" s="150" customFormat="1" ht="16" thickBot="1">
      <c r="A84" s="204"/>
      <c r="B84" s="226"/>
      <c r="C84" s="168"/>
      <c r="D84" s="168"/>
      <c r="E84" s="168"/>
      <c r="F84" s="168"/>
      <c r="G84" s="168"/>
      <c r="H84" s="155"/>
      <c r="I84" s="155"/>
      <c r="J84" s="169"/>
      <c r="K84" s="155"/>
      <c r="L84" s="155"/>
      <c r="M84" s="156"/>
      <c r="N84" s="1"/>
      <c r="O84" s="1"/>
      <c r="P84" s="1"/>
      <c r="Q84" s="1"/>
      <c r="R84" s="1"/>
      <c r="S84" s="1"/>
      <c r="T84" s="1"/>
      <c r="U84" s="144">
        <v>45828</v>
      </c>
      <c r="V84" s="1">
        <f>IF(U84&gt;=E$28,IF(U84&lt;=$E$29,0,1),1)</f>
        <v>1</v>
      </c>
      <c r="W84" s="149"/>
      <c r="X84" s="150">
        <f>IF(($X$1=""),0,IF(ISBLANK(W84)=FALSE,1,0))</f>
        <v>0</v>
      </c>
      <c r="Y84" s="149"/>
      <c r="Z84" s="150">
        <f>IF(ISBLANK(Y84)=FALSE,1,0)</f>
        <v>0</v>
      </c>
      <c r="AA84" s="149" t="str">
        <f>_xlfn.IFNA(VLOOKUP(U84,$E$45:$E$54,1,FALSE),"Z")</f>
        <v>Z</v>
      </c>
      <c r="AB84" s="150">
        <f>IF(AA84="Z",0,1)</f>
        <v>0</v>
      </c>
      <c r="AC84" s="150">
        <f>IF(V84+X84+Z84+AB84&gt;0,0,1)</f>
        <v>0</v>
      </c>
      <c r="AD84" s="149">
        <f>U84-1</f>
        <v>45827</v>
      </c>
      <c r="AF84" s="150">
        <f>IF($AC84=1,IF(AND($E$31="yes", $U84&lt;$E$32),1,IF(OR($E$31="no", $E$31=""),IF(AND(E$34="yes", U84&lt;E$35),1,IF(OR(E$34="no", E$34=""),1,0)),0)),0)</f>
        <v>0</v>
      </c>
      <c r="AG84" s="150">
        <f>IF($AC84=1,IF(AND($E$31="yes", $U84&gt;=$E$32),IF(AND($E$34="yes", $U84&gt;=$E$35),0,1),0),0)</f>
        <v>0</v>
      </c>
      <c r="AH84" s="150">
        <f>IF($AC84=1,IF(AND($E$34="yes", $U84&gt;=$E$35),1,0),0)</f>
        <v>0</v>
      </c>
      <c r="AJ84" s="1"/>
      <c r="AK84" s="1"/>
      <c r="AL84" s="1"/>
      <c r="AM84" s="1"/>
      <c r="AN84" s="1"/>
      <c r="AO84" s="1"/>
      <c r="AP84" s="1"/>
      <c r="AQ84" s="1"/>
      <c r="AR84" s="1"/>
      <c r="AS84" s="1"/>
      <c r="AT84" s="1"/>
    </row>
    <row r="85" spans="1:46" s="150" customFormat="1">
      <c r="A85" s="204"/>
      <c r="B85" s="1"/>
      <c r="C85" s="1"/>
      <c r="D85" s="1"/>
      <c r="E85" s="1"/>
      <c r="F85" s="138"/>
      <c r="G85" s="138"/>
      <c r="H85" s="1"/>
      <c r="I85" s="1"/>
      <c r="J85" s="147"/>
      <c r="K85" s="1"/>
      <c r="L85" s="1"/>
      <c r="M85" s="1"/>
      <c r="N85" s="1"/>
      <c r="O85" s="1"/>
      <c r="P85" s="1"/>
      <c r="Q85" s="1"/>
      <c r="R85" s="1"/>
      <c r="S85" s="1"/>
      <c r="T85" s="1"/>
      <c r="U85" s="144">
        <v>45829</v>
      </c>
      <c r="V85" s="1">
        <f>IF(U85&gt;=E$28,IF(U85&lt;=$E$29,0,1),1)</f>
        <v>1</v>
      </c>
      <c r="W85" s="149"/>
      <c r="X85" s="150">
        <f>IF(($X$1=""),0,IF(ISBLANK(W85)=FALSE,1,0))</f>
        <v>0</v>
      </c>
      <c r="Y85" s="149">
        <v>45829</v>
      </c>
      <c r="Z85" s="150">
        <f>IF(ISBLANK(Y85)=FALSE,1,0)</f>
        <v>1</v>
      </c>
      <c r="AA85" s="149" t="str">
        <f>_xlfn.IFNA(VLOOKUP(U85,$E$45:$E$54,1,FALSE),"Z")</f>
        <v>Z</v>
      </c>
      <c r="AB85" s="150">
        <f>IF(AA85="Z",0,1)</f>
        <v>0</v>
      </c>
      <c r="AC85" s="150">
        <f>IF(V85+X85+Z85+AB85&gt;0,0,1)</f>
        <v>0</v>
      </c>
      <c r="AD85" s="149">
        <f>U85-1</f>
        <v>45828</v>
      </c>
      <c r="AF85" s="150">
        <f>IF($AC85=1,IF(AND($E$31="yes", $U85&lt;$E$32),1,IF(OR($E$31="no", $E$31=""),IF(AND(E$34="yes", U85&lt;E$35),1,IF(OR(E$34="no", E$34=""),1,0)),0)),0)</f>
        <v>0</v>
      </c>
      <c r="AG85" s="150">
        <f>IF($AC85=1,IF(AND($E$31="yes", $U85&gt;=$E$32),IF(AND($E$34="yes", $U85&gt;=$E$35),0,1),0),0)</f>
        <v>0</v>
      </c>
      <c r="AH85" s="150">
        <f>IF($AC85=1,IF(AND($E$34="yes", $U85&gt;=$E$35),1,0),0)</f>
        <v>0</v>
      </c>
      <c r="AJ85" s="1"/>
      <c r="AK85" s="1"/>
      <c r="AL85" s="1"/>
      <c r="AM85" s="1"/>
      <c r="AN85" s="1"/>
      <c r="AO85" s="1"/>
      <c r="AP85" s="1"/>
      <c r="AQ85" s="1"/>
      <c r="AR85" s="1"/>
      <c r="AS85" s="1"/>
      <c r="AT85" s="1"/>
    </row>
    <row r="86" spans="1:46" s="150" customFormat="1">
      <c r="A86" s="204"/>
      <c r="B86" s="1"/>
      <c r="C86" s="1"/>
      <c r="D86" s="1"/>
      <c r="E86" s="1"/>
      <c r="F86" s="138"/>
      <c r="G86" s="138"/>
      <c r="H86" s="1"/>
      <c r="I86" s="1"/>
      <c r="J86" s="147"/>
      <c r="K86" s="1"/>
      <c r="L86" s="1"/>
      <c r="M86" s="1"/>
      <c r="N86" s="1"/>
      <c r="O86" s="1"/>
      <c r="P86" s="1"/>
      <c r="Q86" s="1"/>
      <c r="R86" s="1"/>
      <c r="S86" s="1"/>
      <c r="T86" s="1"/>
      <c r="U86" s="144">
        <v>45830</v>
      </c>
      <c r="V86" s="1">
        <f>IF(U86&gt;=E$28,IF(U86&lt;=$E$29,0,1),1)</f>
        <v>1</v>
      </c>
      <c r="W86" s="149"/>
      <c r="X86" s="150">
        <f>IF(($X$1=""),0,IF(ISBLANK(W86)=FALSE,1,0))</f>
        <v>0</v>
      </c>
      <c r="Y86" s="149">
        <v>45830</v>
      </c>
      <c r="Z86" s="150">
        <f>IF(ISBLANK(Y86)=FALSE,1,0)</f>
        <v>1</v>
      </c>
      <c r="AA86" s="149" t="str">
        <f>_xlfn.IFNA(VLOOKUP(U86,$E$45:$E$54,1,FALSE),"Z")</f>
        <v>Z</v>
      </c>
      <c r="AB86" s="150">
        <f>IF(AA86="Z",0,1)</f>
        <v>0</v>
      </c>
      <c r="AC86" s="150">
        <f>IF(V86+X86+Z86+AB86&gt;0,0,1)</f>
        <v>0</v>
      </c>
      <c r="AD86" s="149">
        <f>U86-1</f>
        <v>45829</v>
      </c>
      <c r="AF86" s="150">
        <f>IF($AC86=1,IF(AND($E$31="yes", $U86&lt;$E$32),1,IF(OR($E$31="no", $E$31=""),IF(AND(E$34="yes", U86&lt;E$35),1,IF(OR(E$34="no", E$34=""),1,0)),0)),0)</f>
        <v>0</v>
      </c>
      <c r="AG86" s="150">
        <f>IF($AC86=1,IF(AND($E$31="yes", $U86&gt;=$E$32),IF(AND($E$34="yes", $U86&gt;=$E$35),0,1),0),0)</f>
        <v>0</v>
      </c>
      <c r="AH86" s="150">
        <f>IF($AC86=1,IF(AND($E$34="yes", $U86&gt;=$E$35),1,0),0)</f>
        <v>0</v>
      </c>
      <c r="AJ86" s="1"/>
      <c r="AK86" s="1"/>
      <c r="AL86" s="1"/>
      <c r="AM86" s="1"/>
      <c r="AN86" s="1"/>
      <c r="AO86" s="1"/>
      <c r="AP86" s="1"/>
      <c r="AQ86" s="1"/>
      <c r="AR86" s="1"/>
      <c r="AS86" s="1"/>
      <c r="AT86" s="1"/>
    </row>
    <row r="87" spans="1:46" s="150" customFormat="1">
      <c r="A87" s="204"/>
      <c r="B87" s="206" t="s">
        <v>931</v>
      </c>
      <c r="C87" s="207"/>
      <c r="D87" s="205"/>
      <c r="E87" s="205"/>
      <c r="F87" s="1"/>
      <c r="G87" s="138"/>
      <c r="H87" s="1"/>
      <c r="I87" s="1"/>
      <c r="J87" s="147"/>
      <c r="K87" s="1"/>
      <c r="L87" s="1"/>
      <c r="M87" s="1"/>
      <c r="N87" s="1"/>
      <c r="O87" s="1"/>
      <c r="P87" s="1"/>
      <c r="Q87" s="1"/>
      <c r="R87" s="1"/>
      <c r="S87" s="213">
        <f>IF(E5="Please select your School Name",0,1)</f>
        <v>0</v>
      </c>
      <c r="T87" s="1"/>
      <c r="U87" s="144">
        <v>45831</v>
      </c>
      <c r="V87" s="1">
        <f>IF(U87&gt;=E$28,IF(U87&lt;=$E$29,0,1),1)</f>
        <v>1</v>
      </c>
      <c r="W87" s="149"/>
      <c r="X87" s="150">
        <f>IF(($X$1=""),0,IF(ISBLANK(W87)=FALSE,1,0))</f>
        <v>0</v>
      </c>
      <c r="Y87" s="149"/>
      <c r="Z87" s="150">
        <f>IF(ISBLANK(Y87)=FALSE,1,0)</f>
        <v>0</v>
      </c>
      <c r="AA87" s="149" t="str">
        <f>_xlfn.IFNA(VLOOKUP(U87,$E$45:$E$54,1,FALSE),"Z")</f>
        <v>Z</v>
      </c>
      <c r="AB87" s="150">
        <f>IF(AA87="Z",0,1)</f>
        <v>0</v>
      </c>
      <c r="AC87" s="150">
        <f>IF(V87+X87+Z87+AB87&gt;0,0,1)</f>
        <v>0</v>
      </c>
      <c r="AD87" s="149">
        <f>U87-1</f>
        <v>45830</v>
      </c>
      <c r="AF87" s="150">
        <f>IF($AC87=1,IF(AND($E$31="yes", $U87&lt;$E$32),1,IF(OR($E$31="no", $E$31=""),IF(AND(E$34="yes", U87&lt;E$35),1,IF(OR(E$34="no", E$34=""),1,0)),0)),0)</f>
        <v>0</v>
      </c>
      <c r="AG87" s="150">
        <f>IF($AC87=1,IF(AND($E$31="yes", $U87&gt;=$E$32),IF(AND($E$34="yes", $U87&gt;=$E$35),0,1),0),0)</f>
        <v>0</v>
      </c>
      <c r="AH87" s="150">
        <f>IF($AC87=1,IF(AND($E$34="yes", $U87&gt;=$E$35),1,0),0)</f>
        <v>0</v>
      </c>
      <c r="AJ87" s="1"/>
      <c r="AK87" s="1"/>
      <c r="AL87" s="1"/>
      <c r="AM87" s="1"/>
      <c r="AN87" s="1"/>
      <c r="AO87" s="1"/>
      <c r="AP87" s="1"/>
      <c r="AQ87" s="1"/>
      <c r="AR87" s="1"/>
      <c r="AS87" s="1"/>
      <c r="AT87" s="1"/>
    </row>
    <row r="88" spans="2:46" s="150" customFormat="1">
      <c r="B88" s="208" t="s">
        <v>932</v>
      </c>
      <c r="C88" s="195" t="s">
        <v>933</v>
      </c>
      <c r="D88" s="1"/>
      <c r="E88" s="1"/>
      <c r="F88" s="138"/>
      <c r="G88" s="138"/>
      <c r="H88" s="1"/>
      <c r="I88" s="1"/>
      <c r="J88" s="147"/>
      <c r="K88" s="1"/>
      <c r="L88" s="1"/>
      <c r="M88" s="1"/>
      <c r="N88" s="1"/>
      <c r="O88" s="1"/>
      <c r="P88" s="1"/>
      <c r="Q88" s="1"/>
      <c r="R88" s="1"/>
      <c r="S88" s="213">
        <f>IF(ISBLANK(E14),0,1)</f>
        <v>0</v>
      </c>
      <c r="T88" s="1"/>
      <c r="U88" s="144">
        <v>45832</v>
      </c>
      <c r="V88" s="1">
        <f>IF(U88&gt;=E$28,IF(U88&lt;=$E$29,0,1),1)</f>
        <v>1</v>
      </c>
      <c r="W88" s="149"/>
      <c r="X88" s="150">
        <f>IF(($X$1=""),0,IF(ISBLANK(W88)=FALSE,1,0))</f>
        <v>0</v>
      </c>
      <c r="Y88" s="149"/>
      <c r="Z88" s="150">
        <f>IF(ISBLANK(Y88)=FALSE,1,0)</f>
        <v>0</v>
      </c>
      <c r="AA88" s="149" t="str">
        <f>_xlfn.IFNA(VLOOKUP(U88,$E$45:$E$54,1,FALSE),"Z")</f>
        <v>Z</v>
      </c>
      <c r="AB88" s="150">
        <f>IF(AA88="Z",0,1)</f>
        <v>0</v>
      </c>
      <c r="AC88" s="150">
        <f>IF(V88+X88+Z88+AB88&gt;0,0,1)</f>
        <v>0</v>
      </c>
      <c r="AD88" s="149">
        <f>U88-1</f>
        <v>45831</v>
      </c>
      <c r="AF88" s="150">
        <f>IF($AC88=1,IF(AND($E$31="yes", $U88&lt;$E$32),1,IF(OR($E$31="no", $E$31=""),IF(AND(E$34="yes", U88&lt;E$35),1,IF(OR(E$34="no", E$34=""),1,0)),0)),0)</f>
        <v>0</v>
      </c>
      <c r="AG88" s="150">
        <f>IF($AC88=1,IF(AND($E$31="yes", $U88&gt;=$E$32),IF(AND($E$34="yes", $U88&gt;=$E$35),0,1),0),0)</f>
        <v>0</v>
      </c>
      <c r="AH88" s="150">
        <f>IF($AC88=1,IF(AND($E$34="yes", $U88&gt;=$E$35),1,0),0)</f>
        <v>0</v>
      </c>
      <c r="AJ88" s="1"/>
      <c r="AK88" s="1"/>
      <c r="AL88" s="1"/>
      <c r="AM88" s="1"/>
      <c r="AN88" s="1"/>
      <c r="AO88" s="1"/>
      <c r="AP88" s="1"/>
      <c r="AQ88" s="1"/>
      <c r="AR88" s="1"/>
      <c r="AS88" s="1"/>
      <c r="AT88" s="1"/>
    </row>
    <row r="89" spans="2:46" s="150" customFormat="1">
      <c r="B89" s="209">
        <v>1</v>
      </c>
      <c r="C89" s="210" t="str">
        <f>IF(S87=0,"No","Yes")</f>
        <v>No</v>
      </c>
      <c r="D89" s="1"/>
      <c r="E89" s="1"/>
      <c r="F89" s="138"/>
      <c r="G89" s="1"/>
      <c r="H89" s="1"/>
      <c r="I89" s="1"/>
      <c r="J89" s="147"/>
      <c r="K89" s="1"/>
      <c r="L89" s="1"/>
      <c r="M89" s="1"/>
      <c r="N89" s="1"/>
      <c r="O89" s="1"/>
      <c r="P89" s="1"/>
      <c r="Q89" s="1"/>
      <c r="R89" s="1"/>
      <c r="S89" s="213">
        <f>IF(ISBLANK(E16),0,1)</f>
        <v>0</v>
      </c>
      <c r="T89" s="1"/>
      <c r="U89" s="144">
        <v>45833</v>
      </c>
      <c r="V89" s="1">
        <f>IF(U89&gt;=E$28,IF(U89&lt;=$E$29,0,1),1)</f>
        <v>1</v>
      </c>
      <c r="W89" s="149"/>
      <c r="X89" s="150">
        <f>IF(($X$1=""),0,IF(ISBLANK(W89)=FALSE,1,0))</f>
        <v>0</v>
      </c>
      <c r="Y89" s="149"/>
      <c r="Z89" s="150">
        <f>IF(ISBLANK(Y89)=FALSE,1,0)</f>
        <v>0</v>
      </c>
      <c r="AA89" s="149" t="str">
        <f>_xlfn.IFNA(VLOOKUP(U89,$E$45:$E$54,1,FALSE),"Z")</f>
        <v>Z</v>
      </c>
      <c r="AB89" s="150">
        <f>IF(AA89="Z",0,1)</f>
        <v>0</v>
      </c>
      <c r="AC89" s="150">
        <f>IF(V89+X89+Z89+AB89&gt;0,0,1)</f>
        <v>0</v>
      </c>
      <c r="AD89" s="149">
        <f>U89-1</f>
        <v>45832</v>
      </c>
      <c r="AF89" s="150">
        <f>IF($AC89=1,IF(AND($E$31="yes", $U89&lt;$E$32),1,IF(OR($E$31="no", $E$31=""),IF(AND(E$34="yes", U89&lt;E$35),1,IF(OR(E$34="no", E$34=""),1,0)),0)),0)</f>
        <v>0</v>
      </c>
      <c r="AG89" s="150">
        <f>IF($AC89=1,IF(AND($E$31="yes", $U89&gt;=$E$32),IF(AND($E$34="yes", $U89&gt;=$E$35),0,1),0),0)</f>
        <v>0</v>
      </c>
      <c r="AH89" s="150">
        <f>IF($AC89=1,IF(AND($E$34="yes", $U89&gt;=$E$35),1,0),0)</f>
        <v>0</v>
      </c>
      <c r="AJ89" s="1"/>
      <c r="AK89" s="1"/>
      <c r="AL89" s="1"/>
      <c r="AM89" s="1"/>
      <c r="AN89" s="1"/>
      <c r="AO89" s="1"/>
      <c r="AP89" s="1"/>
      <c r="AQ89" s="1"/>
      <c r="AR89" s="1"/>
      <c r="AS89" s="1"/>
      <c r="AT89" s="1"/>
    </row>
    <row r="90" spans="2:46" s="150" customFormat="1">
      <c r="B90" s="209">
        <v>2</v>
      </c>
      <c r="C90" s="210" t="str">
        <f>IF(S88=0,"No","Yes")</f>
        <v>No</v>
      </c>
      <c r="D90" s="1"/>
      <c r="E90" s="1"/>
      <c r="F90" s="1"/>
      <c r="G90" s="1"/>
      <c r="H90" s="1"/>
      <c r="I90" s="1"/>
      <c r="J90" s="147"/>
      <c r="K90" s="1"/>
      <c r="L90" s="1"/>
      <c r="M90" s="1"/>
      <c r="N90" s="1"/>
      <c r="O90" s="1"/>
      <c r="P90" s="1"/>
      <c r="Q90" s="1"/>
      <c r="R90" s="1"/>
      <c r="S90" s="213">
        <f>IF(ISBLANK(E18),0,1)</f>
        <v>0</v>
      </c>
      <c r="T90" s="1"/>
      <c r="U90" s="144">
        <v>45834</v>
      </c>
      <c r="V90" s="1">
        <f>IF(U90&gt;=E$28,IF(U90&lt;=$E$29,0,1),1)</f>
        <v>1</v>
      </c>
      <c r="W90" s="149"/>
      <c r="X90" s="150">
        <f>IF(($X$1=""),0,IF(ISBLANK(W90)=FALSE,1,0))</f>
        <v>0</v>
      </c>
      <c r="Y90" s="149"/>
      <c r="Z90" s="150">
        <f>IF(ISBLANK(Y90)=FALSE,1,0)</f>
        <v>0</v>
      </c>
      <c r="AA90" s="149" t="str">
        <f>_xlfn.IFNA(VLOOKUP(U90,$E$45:$E$54,1,FALSE),"Z")</f>
        <v>Z</v>
      </c>
      <c r="AB90" s="150">
        <f>IF(AA90="Z",0,1)</f>
        <v>0</v>
      </c>
      <c r="AC90" s="150">
        <f>IF(V90+X90+Z90+AB90&gt;0,0,1)</f>
        <v>0</v>
      </c>
      <c r="AD90" s="149">
        <f>U90-1</f>
        <v>45833</v>
      </c>
      <c r="AF90" s="150">
        <f>IF($AC90=1,IF(AND($E$31="yes", $U90&lt;$E$32),1,IF(OR($E$31="no", $E$31=""),IF(AND(E$34="yes", U90&lt;E$35),1,IF(OR(E$34="no", E$34=""),1,0)),0)),0)</f>
        <v>0</v>
      </c>
      <c r="AG90" s="150">
        <f>IF($AC90=1,IF(AND($E$31="yes", $U90&gt;=$E$32),IF(AND($E$34="yes", $U90&gt;=$E$35),0,1),0),0)</f>
        <v>0</v>
      </c>
      <c r="AH90" s="150">
        <f>IF($AC90=1,IF(AND($E$34="yes", $U90&gt;=$E$35),1,0),0)</f>
        <v>0</v>
      </c>
      <c r="AJ90" s="1"/>
      <c r="AK90" s="1"/>
      <c r="AL90" s="1"/>
      <c r="AM90" s="1"/>
      <c r="AN90" s="1"/>
      <c r="AO90" s="1"/>
      <c r="AP90" s="1"/>
      <c r="AQ90" s="1"/>
      <c r="AR90" s="1"/>
      <c r="AS90" s="1"/>
      <c r="AT90" s="1"/>
    </row>
    <row r="91" spans="2:46" s="150" customFormat="1">
      <c r="B91" s="209">
        <v>3</v>
      </c>
      <c r="C91" s="210" t="str">
        <f>IF(S89=0,"No","Yes")</f>
        <v>No</v>
      </c>
      <c r="D91" s="1"/>
      <c r="E91" s="1"/>
      <c r="F91" s="1"/>
      <c r="G91" s="1"/>
      <c r="H91" s="1"/>
      <c r="I91" s="1"/>
      <c r="J91" s="147"/>
      <c r="K91" s="1"/>
      <c r="L91" s="1"/>
      <c r="M91" s="1"/>
      <c r="N91" s="1"/>
      <c r="O91" s="1"/>
      <c r="P91" s="1"/>
      <c r="Q91" s="1"/>
      <c r="R91" s="1"/>
      <c r="S91" s="213">
        <f>IF(ISBLANK(E20),0,1)</f>
        <v>0</v>
      </c>
      <c r="T91" s="1"/>
      <c r="U91" s="144">
        <v>45835</v>
      </c>
      <c r="V91" s="1">
        <f>IF(U91&gt;=E$28,IF(U91&lt;=$E$29,0,1),1)</f>
        <v>1</v>
      </c>
      <c r="W91" s="149"/>
      <c r="X91" s="150">
        <f>IF(($X$1=""),0,IF(ISBLANK(W91)=FALSE,1,0))</f>
        <v>0</v>
      </c>
      <c r="Y91" s="149"/>
      <c r="Z91" s="150">
        <f>IF(ISBLANK(Y91)=FALSE,1,0)</f>
        <v>0</v>
      </c>
      <c r="AA91" s="149" t="str">
        <f>_xlfn.IFNA(VLOOKUP(U91,$E$45:$E$54,1,FALSE),"Z")</f>
        <v>Z</v>
      </c>
      <c r="AB91" s="150">
        <f>IF(AA91="Z",0,1)</f>
        <v>0</v>
      </c>
      <c r="AC91" s="150">
        <f>IF(V91+X91+Z91+AB91&gt;0,0,1)</f>
        <v>0</v>
      </c>
      <c r="AD91" s="149">
        <f>U91-1</f>
        <v>45834</v>
      </c>
      <c r="AF91" s="150">
        <f>IF($AC91=1,IF(AND($E$31="yes", $U91&lt;$E$32),1,IF(OR($E$31="no", $E$31=""),IF(AND(E$34="yes", U91&lt;E$35),1,IF(OR(E$34="no", E$34=""),1,0)),0)),0)</f>
        <v>0</v>
      </c>
      <c r="AG91" s="150">
        <f>IF($AC91=1,IF(AND($E$31="yes", $U91&gt;=$E$32),IF(AND($E$34="yes", $U91&gt;=$E$35),0,1),0),0)</f>
        <v>0</v>
      </c>
      <c r="AH91" s="150">
        <f>IF($AC91=1,IF(AND($E$34="yes", $U91&gt;=$E$35),1,0),0)</f>
        <v>0</v>
      </c>
      <c r="AJ91" s="1"/>
      <c r="AK91" s="1"/>
      <c r="AL91" s="1"/>
      <c r="AM91" s="1"/>
      <c r="AN91" s="1"/>
      <c r="AO91" s="1"/>
      <c r="AP91" s="1"/>
      <c r="AQ91" s="1"/>
      <c r="AR91" s="1"/>
      <c r="AS91" s="1"/>
      <c r="AT91" s="1"/>
    </row>
    <row r="92" spans="2:46" s="150" customFormat="1">
      <c r="B92" s="209">
        <v>4</v>
      </c>
      <c r="C92" s="210" t="str">
        <f>IF(S90=0,"No","Yes")</f>
        <v>No</v>
      </c>
      <c r="D92" s="1"/>
      <c r="E92" s="1"/>
      <c r="F92" s="1"/>
      <c r="G92" s="1"/>
      <c r="H92" s="1"/>
      <c r="I92" s="1"/>
      <c r="J92" s="147"/>
      <c r="K92" s="1"/>
      <c r="L92" s="1"/>
      <c r="M92" s="1"/>
      <c r="N92" s="1"/>
      <c r="O92" s="1"/>
      <c r="P92" s="1"/>
      <c r="Q92" s="1"/>
      <c r="R92" s="1"/>
      <c r="S92" s="213">
        <f>IF(ISBLANK(E28),0,1)</f>
        <v>0</v>
      </c>
      <c r="T92" s="1"/>
      <c r="U92" s="144">
        <v>45836</v>
      </c>
      <c r="V92" s="1">
        <f>IF(U92&gt;=E$28,IF(U92&lt;=$E$29,0,1),1)</f>
        <v>1</v>
      </c>
      <c r="W92" s="149"/>
      <c r="X92" s="150">
        <f>IF(($X$1=""),0,IF(ISBLANK(W92)=FALSE,1,0))</f>
        <v>0</v>
      </c>
      <c r="Y92" s="149">
        <v>45836</v>
      </c>
      <c r="Z92" s="150">
        <f>IF(ISBLANK(Y92)=FALSE,1,0)</f>
        <v>1</v>
      </c>
      <c r="AA92" s="149" t="str">
        <f>_xlfn.IFNA(VLOOKUP(U92,$E$45:$E$54,1,FALSE),"Z")</f>
        <v>Z</v>
      </c>
      <c r="AB92" s="150">
        <f>IF(AA92="Z",0,1)</f>
        <v>0</v>
      </c>
      <c r="AC92" s="150">
        <f>IF(V92+X92+Z92+AB92&gt;0,0,1)</f>
        <v>0</v>
      </c>
      <c r="AD92" s="149">
        <f>U92-1</f>
        <v>45835</v>
      </c>
      <c r="AF92" s="150">
        <f>IF($AC92=1,IF(AND($E$31="yes", $U92&lt;$E$32),1,IF(OR($E$31="no", $E$31=""),IF(AND(E$34="yes", U92&lt;E$35),1,IF(OR(E$34="no", E$34=""),1,0)),0)),0)</f>
        <v>0</v>
      </c>
      <c r="AG92" s="150">
        <f>IF($AC92=1,IF(AND($E$31="yes", $U92&gt;=$E$32),IF(AND($E$34="yes", $U92&gt;=$E$35),0,1),0),0)</f>
        <v>0</v>
      </c>
      <c r="AH92" s="150">
        <f>IF($AC92=1,IF(AND($E$34="yes", $U92&gt;=$E$35),1,0),0)</f>
        <v>0</v>
      </c>
      <c r="AJ92" s="1"/>
      <c r="AK92" s="1"/>
      <c r="AL92" s="1"/>
      <c r="AM92" s="1"/>
      <c r="AN92" s="1"/>
      <c r="AO92" s="1"/>
      <c r="AP92" s="1"/>
      <c r="AQ92" s="1"/>
      <c r="AR92" s="1"/>
      <c r="AS92" s="1"/>
      <c r="AT92" s="1"/>
    </row>
    <row r="93" spans="2:46" s="150" customFormat="1">
      <c r="B93" s="209">
        <v>5</v>
      </c>
      <c r="C93" s="210" t="str">
        <f>IF(S91=0,"No","Yes")</f>
        <v>No</v>
      </c>
      <c r="D93" s="1"/>
      <c r="E93" s="1"/>
      <c r="F93" s="1"/>
      <c r="G93" s="1"/>
      <c r="H93" s="1"/>
      <c r="I93" s="1"/>
      <c r="J93" s="147"/>
      <c r="K93" s="1"/>
      <c r="L93" s="1"/>
      <c r="M93" s="1"/>
      <c r="N93" s="1"/>
      <c r="O93" s="1"/>
      <c r="P93" s="1"/>
      <c r="Q93" s="1"/>
      <c r="R93" s="1"/>
      <c r="S93" s="213">
        <f>IF(ISBLANK(E29),0,1)</f>
        <v>0</v>
      </c>
      <c r="T93" s="1"/>
      <c r="U93" s="144">
        <v>45837</v>
      </c>
      <c r="V93" s="1">
        <f>IF(U93&gt;=E$28,IF(U93&lt;=$E$29,0,1),1)</f>
        <v>1</v>
      </c>
      <c r="W93" s="149"/>
      <c r="X93" s="150">
        <f>IF(($X$1=""),0,IF(ISBLANK(W93)=FALSE,1,0))</f>
        <v>0</v>
      </c>
      <c r="Y93" s="149">
        <v>45837</v>
      </c>
      <c r="Z93" s="150">
        <f>IF(ISBLANK(Y93)=FALSE,1,0)</f>
        <v>1</v>
      </c>
      <c r="AA93" s="149" t="str">
        <f>_xlfn.IFNA(VLOOKUP(U93,$E$45:$E$54,1,FALSE),"Z")</f>
        <v>Z</v>
      </c>
      <c r="AB93" s="150">
        <f>IF(AA93="Z",0,1)</f>
        <v>0</v>
      </c>
      <c r="AC93" s="150">
        <f>IF(V93+X93+Z93+AB93&gt;0,0,1)</f>
        <v>0</v>
      </c>
      <c r="AD93" s="149">
        <f>U93-1</f>
        <v>45836</v>
      </c>
      <c r="AF93" s="150">
        <f>IF($AC93=1,IF(AND($E$31="yes", $U93&lt;$E$32),1,IF(OR($E$31="no", $E$31=""),IF(AND(E$34="yes", U93&lt;E$35),1,IF(OR(E$34="no", E$34=""),1,0)),0)),0)</f>
        <v>0</v>
      </c>
      <c r="AG93" s="150">
        <f>IF($AC93=1,IF(AND($E$31="yes", $U93&gt;=$E$32),IF(AND($E$34="yes", $U93&gt;=$E$35),0,1),0),0)</f>
        <v>0</v>
      </c>
      <c r="AH93" s="150">
        <f>IF($AC93=1,IF(AND($E$34="yes", $U93&gt;=$E$35),1,0),0)</f>
        <v>0</v>
      </c>
      <c r="AJ93" s="1"/>
      <c r="AK93" s="1"/>
      <c r="AL93" s="1"/>
      <c r="AM93" s="1"/>
      <c r="AN93" s="1"/>
      <c r="AO93" s="1"/>
      <c r="AP93" s="1"/>
      <c r="AQ93" s="1"/>
      <c r="AR93" s="1"/>
      <c r="AS93" s="1"/>
      <c r="AT93" s="1"/>
    </row>
    <row r="94" spans="2:46" s="150" customFormat="1">
      <c r="B94" s="209">
        <v>6</v>
      </c>
      <c r="C94" s="210" t="str">
        <f>IF(S92=0,"No","Yes")</f>
        <v>No</v>
      </c>
      <c r="D94" s="1"/>
      <c r="E94" s="1"/>
      <c r="F94" s="1"/>
      <c r="G94" s="1"/>
      <c r="H94" s="1"/>
      <c r="I94" s="1"/>
      <c r="J94" s="147"/>
      <c r="K94" s="1"/>
      <c r="L94" s="1"/>
      <c r="M94" s="1"/>
      <c r="N94" s="1"/>
      <c r="O94" s="1"/>
      <c r="P94" s="1"/>
      <c r="Q94" s="1"/>
      <c r="R94" s="1"/>
      <c r="S94" s="213">
        <f>IF(ISBLANK(E31),0,1)</f>
        <v>0</v>
      </c>
      <c r="T94" s="1"/>
      <c r="U94" s="144">
        <v>45838</v>
      </c>
      <c r="V94" s="1">
        <f>IF(U94&gt;=E$28,IF(U94&lt;=$E$29,0,1),1)</f>
        <v>1</v>
      </c>
      <c r="W94" s="149"/>
      <c r="X94" s="150">
        <f>IF(($X$1=""),0,IF(ISBLANK(W94)=FALSE,1,0))</f>
        <v>0</v>
      </c>
      <c r="Y94" s="149"/>
      <c r="Z94" s="150">
        <f>IF(ISBLANK(Y94)=FALSE,1,0)</f>
        <v>0</v>
      </c>
      <c r="AA94" s="149" t="str">
        <f>_xlfn.IFNA(VLOOKUP(U94,$E$45:$E$54,1,FALSE),"Z")</f>
        <v>Z</v>
      </c>
      <c r="AB94" s="150">
        <f>IF(AA94="Z",0,1)</f>
        <v>0</v>
      </c>
      <c r="AC94" s="150">
        <f>IF(V94+X94+Z94+AB94&gt;0,0,1)</f>
        <v>0</v>
      </c>
      <c r="AD94" s="149">
        <f>U94-1</f>
        <v>45837</v>
      </c>
      <c r="AF94" s="150">
        <f>IF($AC94=1,IF(AND($E$31="yes", $U94&lt;$E$32),1,IF(OR($E$31="no", $E$31=""),IF(AND(E$34="yes", U94&lt;E$35),1,IF(OR(E$34="no", E$34=""),1,0)),0)),0)</f>
        <v>0</v>
      </c>
      <c r="AG94" s="150">
        <f>IF($AC94=1,IF(AND($E$31="yes", $U94&gt;=$E$32),IF(AND($E$34="yes", $U94&gt;=$E$35),0,1),0),0)</f>
        <v>0</v>
      </c>
      <c r="AH94" s="150">
        <f>IF($AC94=1,IF(AND($E$34="yes", $U94&gt;=$E$35),1,0),0)</f>
        <v>0</v>
      </c>
      <c r="AJ94" s="1"/>
      <c r="AK94" s="1"/>
      <c r="AL94" s="1"/>
      <c r="AM94" s="1"/>
      <c r="AN94" s="1"/>
      <c r="AO94" s="1"/>
      <c r="AP94" s="1"/>
      <c r="AQ94" s="1"/>
      <c r="AR94" s="1"/>
      <c r="AS94" s="1"/>
      <c r="AT94" s="1"/>
    </row>
    <row r="95" spans="2:46" s="150" customFormat="1">
      <c r="B95" s="209">
        <v>7</v>
      </c>
      <c r="C95" s="210" t="str">
        <f>IF(S93=0,"No","Yes")</f>
        <v>No</v>
      </c>
      <c r="D95" s="1"/>
      <c r="E95" s="1"/>
      <c r="F95" s="1"/>
      <c r="G95" s="1"/>
      <c r="H95" s="1"/>
      <c r="I95" s="1"/>
      <c r="J95" s="147"/>
      <c r="K95" s="1"/>
      <c r="L95" s="1"/>
      <c r="M95" s="1"/>
      <c r="N95" s="1"/>
      <c r="O95" s="1"/>
      <c r="P95" s="1"/>
      <c r="Q95" s="1"/>
      <c r="R95" s="1"/>
      <c r="S95" s="213">
        <f>IF(ISBLANK(E34),0,1)</f>
        <v>0</v>
      </c>
      <c r="T95" s="1"/>
      <c r="U95" s="144">
        <v>45839</v>
      </c>
      <c r="V95" s="1">
        <f>IF(U95&gt;=E$28,IF(U95&lt;=$E$29,0,1),1)</f>
        <v>1</v>
      </c>
      <c r="W95" s="149"/>
      <c r="X95" s="150">
        <f>IF(($X$1=""),0,IF(ISBLANK(W95)=FALSE,1,0))</f>
        <v>0</v>
      </c>
      <c r="Y95" s="149"/>
      <c r="Z95" s="150">
        <f>IF(ISBLANK(Y95)=FALSE,1,0)</f>
        <v>0</v>
      </c>
      <c r="AA95" s="149" t="str">
        <f>_xlfn.IFNA(VLOOKUP(U95,$E$45:$E$54,1,FALSE),"Z")</f>
        <v>Z</v>
      </c>
      <c r="AB95" s="150">
        <f>IF(AA95="Z",0,1)</f>
        <v>0</v>
      </c>
      <c r="AC95" s="150">
        <f>IF(V95+X95+Z95+AB95&gt;0,0,1)</f>
        <v>0</v>
      </c>
      <c r="AD95" s="149">
        <f>U95-1</f>
        <v>45838</v>
      </c>
      <c r="AF95" s="150">
        <f>IF($AC95=1,IF(AND($E$31="yes", $U95&lt;$E$32),1,IF(OR($E$31="no", $E$31=""),IF(AND(E$34="yes", U95&lt;E$35),1,IF(OR(E$34="no", E$34=""),1,0)),0)),0)</f>
        <v>0</v>
      </c>
      <c r="AG95" s="150">
        <f>IF($AC95=1,IF(AND($E$31="yes", $U95&gt;=$E$32),IF(AND($E$34="yes", $U95&gt;=$E$35),0,1),0),0)</f>
        <v>0</v>
      </c>
      <c r="AH95" s="150">
        <f>IF($AC95=1,IF(AND($E$34="yes", $U95&gt;=$E$35),1,0),0)</f>
        <v>0</v>
      </c>
      <c r="AJ95" s="1"/>
      <c r="AK95" s="1"/>
      <c r="AL95" s="1"/>
      <c r="AM95" s="1"/>
      <c r="AN95" s="1"/>
      <c r="AO95" s="1"/>
      <c r="AP95" s="1"/>
      <c r="AQ95" s="1"/>
      <c r="AR95" s="1"/>
      <c r="AS95" s="1"/>
      <c r="AT95" s="1"/>
    </row>
    <row r="96" spans="2:46" s="150" customFormat="1">
      <c r="B96" s="209">
        <v>8</v>
      </c>
      <c r="C96" s="210" t="str">
        <f>IF(S94=0,"No","Yes")</f>
        <v>No</v>
      </c>
      <c r="D96" s="1"/>
      <c r="E96" s="1"/>
      <c r="F96" s="1"/>
      <c r="G96" s="1"/>
      <c r="H96" s="1"/>
      <c r="I96" s="1"/>
      <c r="J96" s="147"/>
      <c r="K96" s="1"/>
      <c r="L96" s="1"/>
      <c r="M96" s="1"/>
      <c r="N96" s="1"/>
      <c r="O96" s="1"/>
      <c r="P96" s="1"/>
      <c r="Q96" s="1"/>
      <c r="R96" s="1"/>
      <c r="S96" s="213">
        <f>IF(E39="yes",IF(ISBLANK(E43),0,1),IF(ISBLANK(E39),0,1))</f>
        <v>0</v>
      </c>
      <c r="U96" s="144">
        <v>45840</v>
      </c>
      <c r="V96" s="1">
        <f>IF(U96&gt;=E$28,IF(U96&lt;=$E$29,0,1),1)</f>
        <v>1</v>
      </c>
      <c r="W96" s="149"/>
      <c r="X96" s="150">
        <f>IF(($X$1=""),0,IF(ISBLANK(W96)=FALSE,1,0))</f>
        <v>0</v>
      </c>
      <c r="Y96" s="149"/>
      <c r="Z96" s="150">
        <f>IF(ISBLANK(Y96)=FALSE,1,0)</f>
        <v>0</v>
      </c>
      <c r="AA96" s="149" t="str">
        <f>_xlfn.IFNA(VLOOKUP(U96,$E$45:$E$54,1,FALSE),"Z")</f>
        <v>Z</v>
      </c>
      <c r="AB96" s="150">
        <f>IF(AA96="Z",0,1)</f>
        <v>0</v>
      </c>
      <c r="AC96" s="150">
        <f>IF(V96+X96+Z96+AB96&gt;0,0,1)</f>
        <v>0</v>
      </c>
      <c r="AD96" s="149">
        <f>U96-1</f>
        <v>45839</v>
      </c>
      <c r="AF96" s="150">
        <f>IF($AC96=1,IF(AND($E$31="yes", $U96&lt;$E$32),1,IF(OR($E$31="no", $E$31=""),IF(AND(E$34="yes", U96&lt;E$35),1,IF(OR(E$34="no", E$34=""),1,0)),0)),0)</f>
        <v>0</v>
      </c>
      <c r="AG96" s="150">
        <f>IF($AC96=1,IF(AND($E$31="yes", $U96&gt;=$E$32),IF(AND($E$34="yes", $U96&gt;=$E$35),0,1),0),0)</f>
        <v>0</v>
      </c>
      <c r="AH96" s="150">
        <f>IF($AC96=1,IF(AND($E$34="yes", $U96&gt;=$E$35),1,0),0)</f>
        <v>0</v>
      </c>
      <c r="AJ96" s="1"/>
      <c r="AK96" s="1"/>
      <c r="AL96" s="1"/>
      <c r="AM96" s="1"/>
      <c r="AN96" s="1"/>
      <c r="AO96" s="1"/>
      <c r="AP96" s="1"/>
      <c r="AQ96" s="1"/>
      <c r="AR96" s="1"/>
      <c r="AS96" s="1"/>
      <c r="AT96" s="1"/>
    </row>
    <row r="97" spans="2:46" s="150" customFormat="1">
      <c r="B97" s="209">
        <v>9</v>
      </c>
      <c r="C97" s="210" t="str">
        <f>IF(S95=0,"No","Yes")</f>
        <v>No</v>
      </c>
      <c r="D97" s="1"/>
      <c r="E97" s="1"/>
      <c r="F97" s="1"/>
      <c r="G97" s="1"/>
      <c r="H97" s="1"/>
      <c r="I97" s="1"/>
      <c r="J97" s="147"/>
      <c r="K97" s="1"/>
      <c r="L97" s="1"/>
      <c r="M97" s="1"/>
      <c r="N97" s="1"/>
      <c r="O97" s="1"/>
      <c r="P97" s="1"/>
      <c r="Q97" s="1"/>
      <c r="R97" s="1"/>
      <c r="S97" s="213">
        <f>IF(ISBLANK(E45),0,1)</f>
        <v>0</v>
      </c>
      <c r="T97" s="1"/>
      <c r="U97" s="144">
        <v>45841</v>
      </c>
      <c r="V97" s="1">
        <f>IF(U97&gt;=E$28,IF(U97&lt;=$E$29,0,1),1)</f>
        <v>1</v>
      </c>
      <c r="W97" s="149"/>
      <c r="X97" s="150">
        <f>IF(($X$1=""),0,IF(ISBLANK(W97)=FALSE,1,0))</f>
        <v>0</v>
      </c>
      <c r="Y97" s="149"/>
      <c r="Z97" s="150">
        <f>IF(ISBLANK(Y97)=FALSE,1,0)</f>
        <v>0</v>
      </c>
      <c r="AA97" s="149" t="str">
        <f>_xlfn.IFNA(VLOOKUP(U97,$E$45:$E$54,1,FALSE),"Z")</f>
        <v>Z</v>
      </c>
      <c r="AB97" s="150">
        <f>IF(AA97="Z",0,1)</f>
        <v>0</v>
      </c>
      <c r="AC97" s="150">
        <f>IF(V97+X97+Z97+AB97&gt;0,0,1)</f>
        <v>0</v>
      </c>
      <c r="AD97" s="149">
        <f>U97-1</f>
        <v>45840</v>
      </c>
      <c r="AF97" s="150">
        <f>IF($AC97=1,IF(AND($E$31="yes", $U97&lt;$E$32),1,IF(OR($E$31="no", $E$31=""),IF(AND(E$34="yes", U97&lt;E$35),1,IF(OR(E$34="no", E$34=""),1,0)),0)),0)</f>
        <v>0</v>
      </c>
      <c r="AG97" s="150">
        <f>IF($AC97=1,IF(AND($E$31="yes", $U97&gt;=$E$32),IF(AND($E$34="yes", $U97&gt;=$E$35),0,1),0),0)</f>
        <v>0</v>
      </c>
      <c r="AH97" s="150">
        <f>IF($AC97=1,IF(AND($E$34="yes", $U97&gt;=$E$35),1,0),0)</f>
        <v>0</v>
      </c>
      <c r="AJ97" s="1"/>
      <c r="AK97" s="1"/>
      <c r="AL97" s="1"/>
      <c r="AM97" s="1"/>
      <c r="AN97" s="1"/>
      <c r="AO97" s="1"/>
      <c r="AP97" s="1"/>
      <c r="AQ97" s="1"/>
      <c r="AR97" s="1"/>
      <c r="AS97" s="1"/>
      <c r="AT97" s="1"/>
    </row>
    <row r="98" spans="2:46" s="150" customFormat="1">
      <c r="B98" s="209">
        <v>10</v>
      </c>
      <c r="C98" s="210" t="str">
        <f>IF(S96=0,"No","Yes")</f>
        <v>No</v>
      </c>
      <c r="D98" s="1"/>
      <c r="E98" s="1"/>
      <c r="F98" s="1"/>
      <c r="G98" s="1"/>
      <c r="H98" s="1"/>
      <c r="I98" s="1"/>
      <c r="J98" s="147"/>
      <c r="K98" s="1"/>
      <c r="L98" s="1"/>
      <c r="M98" s="1"/>
      <c r="N98" s="1"/>
      <c r="O98" s="1"/>
      <c r="P98" s="1"/>
      <c r="Q98" s="1"/>
      <c r="R98" s="1"/>
      <c r="S98" s="213">
        <f>IF(ISBLANK(E57),0,1)</f>
        <v>0</v>
      </c>
      <c r="T98" s="1"/>
      <c r="U98" s="144">
        <v>45842</v>
      </c>
      <c r="V98" s="1">
        <f>IF(U98&gt;=E$28,IF(U98&lt;=$E$29,0,1),1)</f>
        <v>1</v>
      </c>
      <c r="W98" s="149"/>
      <c r="X98" s="150">
        <f>IF(($X$1=""),0,IF(ISBLANK(W98)=FALSE,1,0))</f>
        <v>0</v>
      </c>
      <c r="Y98" s="149"/>
      <c r="Z98" s="150">
        <f>IF(ISBLANK(Y98)=FALSE,1,0)</f>
        <v>0</v>
      </c>
      <c r="AA98" s="149" t="str">
        <f>_xlfn.IFNA(VLOOKUP(U98,$E$45:$E$54,1,FALSE),"Z")</f>
        <v>Z</v>
      </c>
      <c r="AB98" s="150">
        <f>IF(AA98="Z",0,1)</f>
        <v>0</v>
      </c>
      <c r="AC98" s="150">
        <f>IF(V98+X98+Z98+AB98&gt;0,0,1)</f>
        <v>0</v>
      </c>
      <c r="AD98" s="149">
        <f>U98-1</f>
        <v>45841</v>
      </c>
      <c r="AF98" s="150">
        <f>IF($AC98=1,IF(AND($E$31="yes", $U98&lt;$E$32),1,IF(OR($E$31="no", $E$31=""),IF(AND(E$34="yes", U98&lt;E$35),1,IF(OR(E$34="no", E$34=""),1,0)),0)),0)</f>
        <v>0</v>
      </c>
      <c r="AG98" s="150">
        <f>IF($AC98=1,IF(AND($E$31="yes", $U98&gt;=$E$32),IF(AND($E$34="yes", $U98&gt;=$E$35),0,1),0),0)</f>
        <v>0</v>
      </c>
      <c r="AH98" s="150">
        <f>IF($AC98=1,IF(AND($E$34="yes", $U98&gt;=$E$35),1,0),0)</f>
        <v>0</v>
      </c>
      <c r="AJ98" s="1"/>
      <c r="AK98" s="1"/>
      <c r="AL98" s="1"/>
      <c r="AM98" s="1"/>
      <c r="AN98" s="1"/>
      <c r="AO98" s="1"/>
      <c r="AP98" s="1"/>
      <c r="AQ98" s="1"/>
      <c r="AR98" s="1"/>
      <c r="AS98" s="1"/>
      <c r="AT98" s="1"/>
    </row>
    <row r="99" spans="2:46" s="150" customFormat="1">
      <c r="B99" s="209">
        <v>11</v>
      </c>
      <c r="C99" s="210" t="str">
        <f>IF(S97=0,"No","Yes")</f>
        <v>No</v>
      </c>
      <c r="D99" s="1"/>
      <c r="E99" s="1"/>
      <c r="F99" s="1"/>
      <c r="G99" s="1"/>
      <c r="H99" s="1"/>
      <c r="I99" s="1"/>
      <c r="J99" s="147"/>
      <c r="K99" s="1"/>
      <c r="L99" s="1"/>
      <c r="M99" s="1"/>
      <c r="N99" s="1"/>
      <c r="O99" s="1"/>
      <c r="P99" s="1"/>
      <c r="Q99" s="1"/>
      <c r="R99" s="1"/>
      <c r="S99" s="213">
        <f>IF(ISBLANK(E60),0,1)</f>
        <v>0</v>
      </c>
      <c r="T99" s="1"/>
      <c r="U99" s="144">
        <v>45843</v>
      </c>
      <c r="V99" s="1">
        <f>IF(U99&gt;=E$28,IF(U99&lt;=$E$29,0,1),1)</f>
        <v>1</v>
      </c>
      <c r="W99" s="149"/>
      <c r="X99" s="150">
        <f>IF(($X$1=""),0,IF(ISBLANK(W99)=FALSE,1,0))</f>
        <v>0</v>
      </c>
      <c r="Y99" s="149">
        <v>45843</v>
      </c>
      <c r="Z99" s="150">
        <f>IF(ISBLANK(Y99)=FALSE,1,0)</f>
        <v>1</v>
      </c>
      <c r="AA99" s="149" t="str">
        <f>_xlfn.IFNA(VLOOKUP(U99,$E$45:$E$54,1,FALSE),"Z")</f>
        <v>Z</v>
      </c>
      <c r="AB99" s="150">
        <f>IF(AA99="Z",0,1)</f>
        <v>0</v>
      </c>
      <c r="AC99" s="150">
        <f>IF(V99+X99+Z99+AB99&gt;0,0,1)</f>
        <v>0</v>
      </c>
      <c r="AD99" s="149">
        <f>U99-1</f>
        <v>45842</v>
      </c>
      <c r="AF99" s="150">
        <f>IF($AC99=1,IF(AND($E$31="yes", $U99&lt;$E$32),1,IF(OR($E$31="no", $E$31=""),IF(AND(E$34="yes", U99&lt;E$35),1,IF(OR(E$34="no", E$34=""),1,0)),0)),0)</f>
        <v>0</v>
      </c>
      <c r="AG99" s="150">
        <f>IF($AC99=1,IF(AND($E$31="yes", $U99&gt;=$E$32),IF(AND($E$34="yes", $U99&gt;=$E$35),0,1),0),0)</f>
        <v>0</v>
      </c>
      <c r="AH99" s="150">
        <f>IF($AC99=1,IF(AND($E$34="yes", $U99&gt;=$E$35),1,0),0)</f>
        <v>0</v>
      </c>
      <c r="AJ99" s="1"/>
      <c r="AK99" s="1"/>
      <c r="AL99" s="1"/>
      <c r="AM99" s="1"/>
      <c r="AN99" s="1"/>
      <c r="AO99" s="1"/>
      <c r="AP99" s="1"/>
      <c r="AQ99" s="1"/>
      <c r="AR99" s="1"/>
      <c r="AS99" s="1"/>
      <c r="AT99" s="1"/>
    </row>
    <row r="100" spans="2:46" s="150" customFormat="1">
      <c r="B100" s="209">
        <v>12</v>
      </c>
      <c r="C100" s="210" t="str">
        <f>IF(S98=0,"No","Yes")</f>
        <v>No</v>
      </c>
      <c r="D100" s="1"/>
      <c r="E100" s="1"/>
      <c r="F100" s="1"/>
      <c r="G100" s="1"/>
      <c r="H100" s="1"/>
      <c r="I100" s="1"/>
      <c r="J100" s="147"/>
      <c r="K100" s="1"/>
      <c r="L100" s="1"/>
      <c r="M100" s="1"/>
      <c r="N100" s="1"/>
      <c r="O100" s="1"/>
      <c r="P100" s="1"/>
      <c r="Q100" s="1"/>
      <c r="R100" s="1"/>
      <c r="S100" s="213">
        <f>IF(ISBLANK(E67),0,1)</f>
        <v>0</v>
      </c>
      <c r="T100" s="1"/>
      <c r="U100" s="144">
        <v>45844</v>
      </c>
      <c r="V100" s="1">
        <f>IF(U100&gt;=E$28,IF(U100&lt;=$E$29,0,1),1)</f>
        <v>1</v>
      </c>
      <c r="W100" s="149"/>
      <c r="X100" s="150">
        <f>IF(($X$1=""),0,IF(ISBLANK(W100)=FALSE,1,0))</f>
        <v>0</v>
      </c>
      <c r="Y100" s="149">
        <v>45844</v>
      </c>
      <c r="Z100" s="150">
        <f>IF(ISBLANK(Y100)=FALSE,1,0)</f>
        <v>1</v>
      </c>
      <c r="AA100" s="149" t="str">
        <f>_xlfn.IFNA(VLOOKUP(U100,$E$45:$E$54,1,FALSE),"Z")</f>
        <v>Z</v>
      </c>
      <c r="AB100" s="150">
        <f>IF(AA100="Z",0,1)</f>
        <v>0</v>
      </c>
      <c r="AC100" s="150">
        <f>IF(V100+X100+Z100+AB100&gt;0,0,1)</f>
        <v>0</v>
      </c>
      <c r="AD100" s="149">
        <f>U100-1</f>
        <v>45843</v>
      </c>
      <c r="AF100" s="150">
        <f>IF($AC100=1,IF(AND($E$31="yes", $U100&lt;$E$32),1,IF(OR($E$31="no", $E$31=""),IF(AND(E$34="yes", U100&lt;E$35),1,IF(OR(E$34="no", E$34=""),1,0)),0)),0)</f>
        <v>0</v>
      </c>
      <c r="AG100" s="150">
        <f>IF($AC100=1,IF(AND($E$31="yes", $U100&gt;=$E$32),IF(AND($E$34="yes", $U100&gt;=$E$35),0,1),0),0)</f>
        <v>0</v>
      </c>
      <c r="AH100" s="150">
        <f>IF($AC100=1,IF(AND($E$34="yes", $U100&gt;=$E$35),1,0),0)</f>
        <v>0</v>
      </c>
      <c r="AJ100" s="1"/>
      <c r="AK100" s="1"/>
      <c r="AL100" s="1"/>
      <c r="AM100" s="1"/>
      <c r="AN100" s="1"/>
      <c r="AO100" s="1"/>
      <c r="AP100" s="1"/>
      <c r="AQ100" s="1"/>
      <c r="AR100" s="1"/>
      <c r="AS100" s="1"/>
      <c r="AT100" s="1"/>
    </row>
    <row r="101" spans="2:46" s="150" customFormat="1">
      <c r="B101" s="209">
        <v>13</v>
      </c>
      <c r="C101" s="210" t="str">
        <f>IF(S99=0,"No","Yes")</f>
        <v>No</v>
      </c>
      <c r="D101" s="1"/>
      <c r="E101" s="1"/>
      <c r="F101" s="1"/>
      <c r="G101" s="1"/>
      <c r="H101" s="1"/>
      <c r="I101" s="1"/>
      <c r="J101" s="147"/>
      <c r="K101" s="1"/>
      <c r="L101" s="1"/>
      <c r="M101" s="1"/>
      <c r="N101" s="1"/>
      <c r="O101" s="1"/>
      <c r="P101" s="1"/>
      <c r="Q101" s="1"/>
      <c r="R101" s="1"/>
      <c r="T101" s="1"/>
      <c r="U101" s="144">
        <v>45845</v>
      </c>
      <c r="V101" s="1">
        <f>IF(U101&gt;=E$28,IF(U101&lt;=$E$29,0,1),1)</f>
        <v>1</v>
      </c>
      <c r="W101" s="149"/>
      <c r="X101" s="150">
        <f>IF(($X$1=""),0,IF(ISBLANK(W101)=FALSE,1,0))</f>
        <v>0</v>
      </c>
      <c r="Y101" s="149"/>
      <c r="Z101" s="150">
        <f>IF(ISBLANK(Y101)=FALSE,1,0)</f>
        <v>0</v>
      </c>
      <c r="AA101" s="149" t="str">
        <f>_xlfn.IFNA(VLOOKUP(U101,$E$45:$E$54,1,FALSE),"Z")</f>
        <v>Z</v>
      </c>
      <c r="AB101" s="150">
        <f>IF(AA101="Z",0,1)</f>
        <v>0</v>
      </c>
      <c r="AC101" s="150">
        <f>IF(V101+X101+Z101+AB101&gt;0,0,1)</f>
        <v>0</v>
      </c>
      <c r="AD101" s="149">
        <f>U101-1</f>
        <v>45844</v>
      </c>
      <c r="AF101" s="150">
        <f>IF($AC101=1,IF(AND($E$31="yes", $U101&lt;$E$32),1,IF(OR($E$31="no", $E$31=""),IF(AND(E$34="yes", U101&lt;E$35),1,IF(OR(E$34="no", E$34=""),1,0)),0)),0)</f>
        <v>0</v>
      </c>
      <c r="AG101" s="150">
        <f>IF($AC101=1,IF(AND($E$31="yes", $U101&gt;=$E$32),IF(AND($E$34="yes", $U101&gt;=$E$35),0,1),0),0)</f>
        <v>0</v>
      </c>
      <c r="AH101" s="150">
        <f>IF($AC101=1,IF(AND($E$34="yes", $U101&gt;=$E$35),1,0),0)</f>
        <v>0</v>
      </c>
      <c r="AJ101" s="1"/>
      <c r="AK101" s="1"/>
      <c r="AL101" s="1"/>
      <c r="AM101" s="1"/>
      <c r="AN101" s="1"/>
      <c r="AO101" s="1"/>
      <c r="AP101" s="1"/>
      <c r="AQ101" s="1"/>
      <c r="AR101" s="1"/>
      <c r="AS101" s="1"/>
      <c r="AT101" s="1"/>
    </row>
    <row r="102" spans="2:46" s="150" customFormat="1">
      <c r="B102" s="211">
        <v>14</v>
      </c>
      <c r="C102" s="212" t="str">
        <f>IF(S100=0,"No","Yes")</f>
        <v>No</v>
      </c>
      <c r="D102" s="1"/>
      <c r="E102" s="1"/>
      <c r="F102" s="1"/>
      <c r="G102" s="1"/>
      <c r="H102" s="1"/>
      <c r="I102" s="1"/>
      <c r="J102" s="147"/>
      <c r="K102" s="1"/>
      <c r="L102" s="1"/>
      <c r="M102" s="1"/>
      <c r="N102" s="1"/>
      <c r="O102" s="1"/>
      <c r="P102" s="1"/>
      <c r="Q102" s="1"/>
      <c r="R102" s="1"/>
      <c r="S102" s="213">
        <f>SUM(S87:S100)</f>
        <v>0</v>
      </c>
      <c r="T102" s="1"/>
      <c r="U102" s="144">
        <v>45846</v>
      </c>
      <c r="V102" s="1">
        <f>IF(U102&gt;=E$28,IF(U102&lt;=$E$29,0,1),1)</f>
        <v>1</v>
      </c>
      <c r="W102" s="149"/>
      <c r="X102" s="150">
        <f>IF(($X$1=""),0,IF(ISBLANK(W102)=FALSE,1,0))</f>
        <v>0</v>
      </c>
      <c r="Y102" s="149"/>
      <c r="Z102" s="150">
        <f>IF(ISBLANK(Y102)=FALSE,1,0)</f>
        <v>0</v>
      </c>
      <c r="AA102" s="149" t="str">
        <f>_xlfn.IFNA(VLOOKUP(U102,$E$45:$E$54,1,FALSE),"Z")</f>
        <v>Z</v>
      </c>
      <c r="AB102" s="150">
        <f>IF(AA102="Z",0,1)</f>
        <v>0</v>
      </c>
      <c r="AC102" s="150">
        <f>IF(V102+X102+Z102+AB102&gt;0,0,1)</f>
        <v>0</v>
      </c>
      <c r="AD102" s="149">
        <f>U102-1</f>
        <v>45845</v>
      </c>
      <c r="AF102" s="150">
        <f>IF($AC102=1,IF(AND($E$31="yes", $U102&lt;$E$32),1,IF(OR($E$31="no", $E$31=""),IF(AND(E$34="yes", U102&lt;E$35),1,IF(OR(E$34="no", E$34=""),1,0)),0)),0)</f>
        <v>0</v>
      </c>
      <c r="AG102" s="150">
        <f>IF($AC102=1,IF(AND($E$31="yes", $U102&gt;=$E$32),IF(AND($E$34="yes", $U102&gt;=$E$35),0,1),0),0)</f>
        <v>0</v>
      </c>
      <c r="AH102" s="150">
        <f>IF($AC102=1,IF(AND($E$34="yes", $U102&gt;=$E$35),1,0),0)</f>
        <v>0</v>
      </c>
      <c r="AJ102" s="1"/>
      <c r="AK102" s="1"/>
      <c r="AL102" s="1"/>
      <c r="AM102" s="1"/>
      <c r="AN102" s="1"/>
      <c r="AO102" s="1"/>
      <c r="AP102" s="1"/>
      <c r="AQ102" s="1"/>
      <c r="AR102" s="1"/>
      <c r="AS102" s="1"/>
      <c r="AT102" s="1"/>
    </row>
    <row r="103" spans="1:46" s="150" customFormat="1">
      <c r="A103" s="204"/>
      <c r="D103" s="1"/>
      <c r="E103" s="1"/>
      <c r="F103" s="1"/>
      <c r="G103" s="1"/>
      <c r="H103" s="1"/>
      <c r="I103" s="1"/>
      <c r="J103" s="147"/>
      <c r="K103" s="1"/>
      <c r="L103" s="1"/>
      <c r="M103" s="1"/>
      <c r="N103" s="1"/>
      <c r="O103" s="1"/>
      <c r="P103" s="1"/>
      <c r="Q103" s="1"/>
      <c r="R103" s="1"/>
      <c r="S103" s="1"/>
      <c r="T103" s="1"/>
      <c r="U103" s="144">
        <v>45847</v>
      </c>
      <c r="V103" s="1">
        <f>IF(U103&gt;=E$28,IF(U103&lt;=$E$29,0,1),1)</f>
        <v>1</v>
      </c>
      <c r="W103" s="149"/>
      <c r="X103" s="150">
        <f>IF(($X$1=""),0,IF(ISBLANK(W103)=FALSE,1,0))</f>
        <v>0</v>
      </c>
      <c r="Y103" s="149"/>
      <c r="Z103" s="150">
        <f>IF(ISBLANK(Y103)=FALSE,1,0)</f>
        <v>0</v>
      </c>
      <c r="AA103" s="149" t="str">
        <f>_xlfn.IFNA(VLOOKUP(U103,$E$45:$E$54,1,FALSE),"Z")</f>
        <v>Z</v>
      </c>
      <c r="AB103" s="150">
        <f>IF(AA103="Z",0,1)</f>
        <v>0</v>
      </c>
      <c r="AC103" s="150">
        <f>IF(V103+X103+Z103+AB103&gt;0,0,1)</f>
        <v>0</v>
      </c>
      <c r="AD103" s="149">
        <f>U103-1</f>
        <v>45846</v>
      </c>
      <c r="AF103" s="150">
        <f>IF($AC103=1,IF(AND($E$31="yes", $U103&lt;$E$32),1,IF(OR($E$31="no", $E$31=""),IF(AND(E$34="yes", U103&lt;E$35),1,IF(OR(E$34="no", E$34=""),1,0)),0)),0)</f>
        <v>0</v>
      </c>
      <c r="AG103" s="150">
        <f>IF($AC103=1,IF(AND($E$31="yes", $U103&gt;=$E$32),IF(AND($E$34="yes", $U103&gt;=$E$35),0,1),0),0)</f>
        <v>0</v>
      </c>
      <c r="AH103" s="150">
        <f>IF($AC103=1,IF(AND($E$34="yes", $U103&gt;=$E$35),1,0),0)</f>
        <v>0</v>
      </c>
      <c r="AJ103" s="1"/>
      <c r="AK103" s="1"/>
      <c r="AL103" s="1"/>
      <c r="AM103" s="1"/>
      <c r="AN103" s="1"/>
      <c r="AO103" s="1"/>
      <c r="AP103" s="1"/>
      <c r="AQ103" s="1"/>
      <c r="AR103" s="1"/>
      <c r="AS103" s="1"/>
      <c r="AT103" s="1"/>
    </row>
    <row r="104" spans="1:46" s="150" customFormat="1">
      <c r="A104" s="204"/>
      <c r="B104" s="1"/>
      <c r="C104" s="1"/>
      <c r="D104" s="1"/>
      <c r="E104" s="1"/>
      <c r="F104" s="1"/>
      <c r="G104" s="1"/>
      <c r="H104" s="1"/>
      <c r="I104" s="1"/>
      <c r="J104" s="147"/>
      <c r="K104" s="1"/>
      <c r="L104" s="1"/>
      <c r="M104" s="1"/>
      <c r="N104" s="1"/>
      <c r="O104" s="1"/>
      <c r="P104" s="1"/>
      <c r="Q104" s="1"/>
      <c r="R104" s="1"/>
      <c r="S104" s="1"/>
      <c r="T104" s="1"/>
      <c r="U104" s="144">
        <v>45848</v>
      </c>
      <c r="V104" s="1">
        <f>IF(U104&gt;=E$28,IF(U104&lt;=$E$29,0,1),1)</f>
        <v>1</v>
      </c>
      <c r="W104" s="149"/>
      <c r="X104" s="150">
        <f>IF(($X$1=""),0,IF(ISBLANK(W104)=FALSE,1,0))</f>
        <v>0</v>
      </c>
      <c r="Y104" s="149"/>
      <c r="Z104" s="150">
        <f>IF(ISBLANK(Y104)=FALSE,1,0)</f>
        <v>0</v>
      </c>
      <c r="AA104" s="149" t="str">
        <f>_xlfn.IFNA(VLOOKUP(U104,$E$45:$E$54,1,FALSE),"Z")</f>
        <v>Z</v>
      </c>
      <c r="AB104" s="150">
        <f>IF(AA104="Z",0,1)</f>
        <v>0</v>
      </c>
      <c r="AC104" s="150">
        <f>IF(V104+X104+Z104+AB104&gt;0,0,1)</f>
        <v>0</v>
      </c>
      <c r="AD104" s="149">
        <f>U104-1</f>
        <v>45847</v>
      </c>
      <c r="AF104" s="150">
        <f>IF($AC104=1,IF(AND($E$31="yes", $U104&lt;$E$32),1,IF(OR($E$31="no", $E$31=""),IF(AND(E$34="yes", U104&lt;E$35),1,IF(OR(E$34="no", E$34=""),1,0)),0)),0)</f>
        <v>0</v>
      </c>
      <c r="AG104" s="150">
        <f>IF($AC104=1,IF(AND($E$31="yes", $U104&gt;=$E$32),IF(AND($E$34="yes", $U104&gt;=$E$35),0,1),0),0)</f>
        <v>0</v>
      </c>
      <c r="AH104" s="150">
        <f>IF($AC104=1,IF(AND($E$34="yes", $U104&gt;=$E$35),1,0),0)</f>
        <v>0</v>
      </c>
      <c r="AJ104" s="1"/>
      <c r="AK104" s="1"/>
      <c r="AL104" s="1"/>
      <c r="AM104" s="1"/>
      <c r="AN104" s="1"/>
      <c r="AO104" s="1"/>
      <c r="AP104" s="1"/>
      <c r="AQ104" s="1"/>
      <c r="AR104" s="1"/>
      <c r="AS104" s="1"/>
      <c r="AT104" s="1"/>
    </row>
    <row r="105" spans="1:46" s="150" customFormat="1">
      <c r="A105" s="204"/>
      <c r="B105" s="1"/>
      <c r="C105" s="1"/>
      <c r="D105" s="1"/>
      <c r="E105" s="1"/>
      <c r="F105" s="1"/>
      <c r="G105" s="1"/>
      <c r="H105" s="1"/>
      <c r="I105" s="1"/>
      <c r="J105" s="147"/>
      <c r="K105" s="1"/>
      <c r="L105" s="1"/>
      <c r="M105" s="1"/>
      <c r="N105" s="1"/>
      <c r="O105" s="1"/>
      <c r="P105" s="1"/>
      <c r="Q105" s="1"/>
      <c r="R105" s="1"/>
      <c r="S105" s="1"/>
      <c r="T105" s="1"/>
      <c r="U105" s="144">
        <v>45849</v>
      </c>
      <c r="V105" s="1">
        <f>IF(U105&gt;=E$28,IF(U105&lt;=$E$29,0,1),1)</f>
        <v>1</v>
      </c>
      <c r="W105" s="149"/>
      <c r="X105" s="150">
        <f>IF(($X$1=""),0,IF(ISBLANK(W105)=FALSE,1,0))</f>
        <v>0</v>
      </c>
      <c r="Y105" s="149"/>
      <c r="Z105" s="150">
        <f>IF(ISBLANK(Y105)=FALSE,1,0)</f>
        <v>0</v>
      </c>
      <c r="AA105" s="149" t="str">
        <f>_xlfn.IFNA(VLOOKUP(U105,$E$45:$E$54,1,FALSE),"Z")</f>
        <v>Z</v>
      </c>
      <c r="AB105" s="150">
        <f>IF(AA105="Z",0,1)</f>
        <v>0</v>
      </c>
      <c r="AC105" s="150">
        <f>IF(V105+X105+Z105+AB105&gt;0,0,1)</f>
        <v>0</v>
      </c>
      <c r="AD105" s="149">
        <f>U105-1</f>
        <v>45848</v>
      </c>
      <c r="AF105" s="150">
        <f>IF($AC105=1,IF(AND($E$31="yes", $U105&lt;$E$32),1,IF(OR($E$31="no", $E$31=""),IF(AND(E$34="yes", U105&lt;E$35),1,IF(OR(E$34="no", E$34=""),1,0)),0)),0)</f>
        <v>0</v>
      </c>
      <c r="AG105" s="150">
        <f>IF($AC105=1,IF(AND($E$31="yes", $U105&gt;=$E$32),IF(AND($E$34="yes", $U105&gt;=$E$35),0,1),0),0)</f>
        <v>0</v>
      </c>
      <c r="AH105" s="150">
        <f>IF($AC105=1,IF(AND($E$34="yes", $U105&gt;=$E$35),1,0),0)</f>
        <v>0</v>
      </c>
      <c r="AJ105" s="1"/>
      <c r="AK105" s="1"/>
      <c r="AL105" s="1"/>
      <c r="AM105" s="1"/>
      <c r="AN105" s="1"/>
      <c r="AO105" s="1"/>
      <c r="AP105" s="1"/>
      <c r="AQ105" s="1"/>
      <c r="AR105" s="1"/>
      <c r="AS105" s="1"/>
      <c r="AT105" s="1"/>
    </row>
    <row r="106" spans="1:46" s="150" customFormat="1">
      <c r="A106" s="204"/>
      <c r="B106" s="1"/>
      <c r="C106" s="1"/>
      <c r="D106" s="1"/>
      <c r="E106" s="1"/>
      <c r="F106" s="1"/>
      <c r="G106" s="1"/>
      <c r="H106" s="1"/>
      <c r="I106" s="1"/>
      <c r="J106" s="147"/>
      <c r="K106" s="1"/>
      <c r="L106" s="1"/>
      <c r="M106" s="1"/>
      <c r="N106" s="1"/>
      <c r="O106" s="1"/>
      <c r="P106" s="1"/>
      <c r="Q106" s="1"/>
      <c r="R106" s="1"/>
      <c r="S106" s="1"/>
      <c r="T106" s="1"/>
      <c r="U106" s="144">
        <v>45850</v>
      </c>
      <c r="V106" s="1">
        <f>IF(U106&gt;=E$28,IF(U106&lt;=$E$29,0,1),1)</f>
        <v>1</v>
      </c>
      <c r="W106" s="149"/>
      <c r="X106" s="150">
        <f>IF(($X$1=""),0,IF(ISBLANK(W106)=FALSE,1,0))</f>
        <v>0</v>
      </c>
      <c r="Y106" s="149">
        <v>45850</v>
      </c>
      <c r="Z106" s="150">
        <f>IF(ISBLANK(Y106)=FALSE,1,0)</f>
        <v>1</v>
      </c>
      <c r="AA106" s="149" t="str">
        <f>_xlfn.IFNA(VLOOKUP(U106,$E$45:$E$54,1,FALSE),"Z")</f>
        <v>Z</v>
      </c>
      <c r="AB106" s="150">
        <f>IF(AA106="Z",0,1)</f>
        <v>0</v>
      </c>
      <c r="AC106" s="150">
        <f>IF(V106+X106+Z106+AB106&gt;0,0,1)</f>
        <v>0</v>
      </c>
      <c r="AD106" s="149">
        <f>U106-1</f>
        <v>45849</v>
      </c>
      <c r="AF106" s="150">
        <f>IF($AC106=1,IF(AND($E$31="yes", $U106&lt;$E$32),1,IF(OR($E$31="no", $E$31=""),IF(AND(E$34="yes", U106&lt;E$35),1,IF(OR(E$34="no", E$34=""),1,0)),0)),0)</f>
        <v>0</v>
      </c>
      <c r="AG106" s="150">
        <f>IF($AC106=1,IF(AND($E$31="yes", $U106&gt;=$E$32),IF(AND($E$34="yes", $U106&gt;=$E$35),0,1),0),0)</f>
        <v>0</v>
      </c>
      <c r="AH106" s="150">
        <f>IF($AC106=1,IF(AND($E$34="yes", $U106&gt;=$E$35),1,0),0)</f>
        <v>0</v>
      </c>
      <c r="AJ106" s="1"/>
      <c r="AK106" s="1"/>
      <c r="AL106" s="1"/>
      <c r="AM106" s="1"/>
      <c r="AN106" s="1"/>
      <c r="AO106" s="1"/>
      <c r="AP106" s="1"/>
      <c r="AQ106" s="1"/>
      <c r="AR106" s="1"/>
      <c r="AS106" s="1"/>
      <c r="AT106" s="1"/>
    </row>
    <row r="107" spans="1:46" s="150" customFormat="1">
      <c r="A107" s="204"/>
      <c r="B107" s="1"/>
      <c r="C107" s="1"/>
      <c r="D107" s="1"/>
      <c r="E107" s="1"/>
      <c r="F107" s="1"/>
      <c r="G107" s="1"/>
      <c r="H107" s="1"/>
      <c r="I107" s="1"/>
      <c r="J107" s="147"/>
      <c r="K107" s="1"/>
      <c r="L107" s="1"/>
      <c r="M107" s="1"/>
      <c r="N107" s="1"/>
      <c r="O107" s="1"/>
      <c r="P107" s="1"/>
      <c r="Q107" s="1"/>
      <c r="R107" s="1"/>
      <c r="S107" s="1"/>
      <c r="T107" s="1"/>
      <c r="U107" s="144">
        <v>45851</v>
      </c>
      <c r="V107" s="1">
        <f>IF(U107&gt;=E$28,IF(U107&lt;=$E$29,0,1),1)</f>
        <v>1</v>
      </c>
      <c r="W107" s="149"/>
      <c r="X107" s="150">
        <f>IF(($X$1=""),0,IF(ISBLANK(W107)=FALSE,1,0))</f>
        <v>0</v>
      </c>
      <c r="Y107" s="149">
        <v>45851</v>
      </c>
      <c r="Z107" s="150">
        <f>IF(ISBLANK(Y107)=FALSE,1,0)</f>
        <v>1</v>
      </c>
      <c r="AA107" s="149" t="str">
        <f>_xlfn.IFNA(VLOOKUP(U107,$E$45:$E$54,1,FALSE),"Z")</f>
        <v>Z</v>
      </c>
      <c r="AB107" s="150">
        <f>IF(AA107="Z",0,1)</f>
        <v>0</v>
      </c>
      <c r="AC107" s="150">
        <f>IF(V107+X107+Z107+AB107&gt;0,0,1)</f>
        <v>0</v>
      </c>
      <c r="AD107" s="149">
        <f>U107-1</f>
        <v>45850</v>
      </c>
      <c r="AF107" s="150">
        <f>IF($AC107=1,IF(AND($E$31="yes", $U107&lt;$E$32),1,IF(OR($E$31="no", $E$31=""),IF(AND(E$34="yes", U107&lt;E$35),1,IF(OR(E$34="no", E$34=""),1,0)),0)),0)</f>
        <v>0</v>
      </c>
      <c r="AG107" s="150">
        <f>IF($AC107=1,IF(AND($E$31="yes", $U107&gt;=$E$32),IF(AND($E$34="yes", $U107&gt;=$E$35),0,1),0),0)</f>
        <v>0</v>
      </c>
      <c r="AH107" s="150">
        <f>IF($AC107=1,IF(AND($E$34="yes", $U107&gt;=$E$35),1,0),0)</f>
        <v>0</v>
      </c>
      <c r="AJ107" s="1"/>
      <c r="AK107" s="1"/>
      <c r="AL107" s="1"/>
      <c r="AM107" s="1"/>
      <c r="AN107" s="1"/>
      <c r="AO107" s="1"/>
      <c r="AP107" s="1"/>
      <c r="AQ107" s="1"/>
      <c r="AR107" s="1"/>
      <c r="AS107" s="1"/>
      <c r="AT107" s="1"/>
    </row>
    <row r="108" spans="1:46" s="150" customFormat="1">
      <c r="A108" s="204"/>
      <c r="B108" s="1"/>
      <c r="C108" s="1"/>
      <c r="D108" s="1"/>
      <c r="E108" s="1"/>
      <c r="F108" s="1"/>
      <c r="G108" s="1"/>
      <c r="H108" s="1"/>
      <c r="I108" s="1"/>
      <c r="J108" s="147"/>
      <c r="K108" s="1"/>
      <c r="L108" s="1"/>
      <c r="M108" s="1"/>
      <c r="N108" s="1"/>
      <c r="O108" s="1"/>
      <c r="P108" s="1"/>
      <c r="Q108" s="1"/>
      <c r="R108" s="1"/>
      <c r="S108" s="1"/>
      <c r="T108" s="1"/>
      <c r="U108" s="144">
        <v>45852</v>
      </c>
      <c r="V108" s="1">
        <f>IF(U108&gt;=E$28,IF(U108&lt;=$E$29,0,1),1)</f>
        <v>1</v>
      </c>
      <c r="W108" s="149"/>
      <c r="X108" s="150">
        <f>IF(($X$1=""),0,IF(ISBLANK(W108)=FALSE,1,0))</f>
        <v>0</v>
      </c>
      <c r="Y108" s="149"/>
      <c r="Z108" s="150">
        <f>IF(ISBLANK(Y108)=FALSE,1,0)</f>
        <v>0</v>
      </c>
      <c r="AA108" s="149" t="str">
        <f>_xlfn.IFNA(VLOOKUP(U108,$E$45:$E$54,1,FALSE),"Z")</f>
        <v>Z</v>
      </c>
      <c r="AB108" s="150">
        <f>IF(AA108="Z",0,1)</f>
        <v>0</v>
      </c>
      <c r="AC108" s="150">
        <f>IF(V108+X108+Z108+AB108&gt;0,0,1)</f>
        <v>0</v>
      </c>
      <c r="AD108" s="149">
        <f>U108-1</f>
        <v>45851</v>
      </c>
      <c r="AF108" s="150">
        <f>IF($AC108=1,IF(AND($E$31="yes", $U108&lt;$E$32),1,IF(OR($E$31="no", $E$31=""),IF(AND(E$34="yes", U108&lt;E$35),1,IF(OR(E$34="no", E$34=""),1,0)),0)),0)</f>
        <v>0</v>
      </c>
      <c r="AG108" s="150">
        <f>IF($AC108=1,IF(AND($E$31="yes", $U108&gt;=$E$32),IF(AND($E$34="yes", $U108&gt;=$E$35),0,1),0),0)</f>
        <v>0</v>
      </c>
      <c r="AH108" s="150">
        <f>IF($AC108=1,IF(AND($E$34="yes", $U108&gt;=$E$35),1,0),0)</f>
        <v>0</v>
      </c>
      <c r="AJ108" s="1"/>
      <c r="AK108" s="1"/>
      <c r="AL108" s="1"/>
      <c r="AM108" s="1"/>
      <c r="AN108" s="1"/>
      <c r="AO108" s="1"/>
      <c r="AP108" s="1"/>
      <c r="AQ108" s="1"/>
      <c r="AR108" s="1"/>
      <c r="AS108" s="1"/>
      <c r="AT108" s="1"/>
    </row>
    <row r="109" spans="1:46" s="150" customFormat="1">
      <c r="A109" s="204"/>
      <c r="B109" s="1"/>
      <c r="C109" s="1"/>
      <c r="D109" s="1"/>
      <c r="E109" s="1"/>
      <c r="F109" s="1"/>
      <c r="G109" s="1"/>
      <c r="H109" s="1"/>
      <c r="I109" s="1"/>
      <c r="J109" s="147"/>
      <c r="K109" s="1"/>
      <c r="L109" s="1"/>
      <c r="M109" s="1"/>
      <c r="N109" s="1"/>
      <c r="O109" s="1"/>
      <c r="P109" s="1"/>
      <c r="Q109" s="1"/>
      <c r="R109" s="1"/>
      <c r="S109" s="1"/>
      <c r="T109" s="1"/>
      <c r="U109" s="144">
        <v>45853</v>
      </c>
      <c r="V109" s="1">
        <f>IF(U109&gt;=E$28,IF(U109&lt;=$E$29,0,1),1)</f>
        <v>1</v>
      </c>
      <c r="W109" s="149"/>
      <c r="X109" s="150">
        <f>IF(($X$1=""),0,IF(ISBLANK(W109)=FALSE,1,0))</f>
        <v>0</v>
      </c>
      <c r="Y109" s="149"/>
      <c r="Z109" s="150">
        <f>IF(ISBLANK(Y109)=FALSE,1,0)</f>
        <v>0</v>
      </c>
      <c r="AA109" s="149" t="str">
        <f>_xlfn.IFNA(VLOOKUP(U109,$E$45:$E$54,1,FALSE),"Z")</f>
        <v>Z</v>
      </c>
      <c r="AB109" s="150">
        <f>IF(AA109="Z",0,1)</f>
        <v>0</v>
      </c>
      <c r="AC109" s="150">
        <f>IF(V109+X109+Z109+AB109&gt;0,0,1)</f>
        <v>0</v>
      </c>
      <c r="AD109" s="149">
        <f>U109-1</f>
        <v>45852</v>
      </c>
      <c r="AF109" s="150">
        <f>IF($AC109=1,IF(AND($E$31="yes", $U109&lt;$E$32),1,IF(OR($E$31="no", $E$31=""),IF(AND(E$34="yes", U109&lt;E$35),1,IF(OR(E$34="no", E$34=""),1,0)),0)),0)</f>
        <v>0</v>
      </c>
      <c r="AG109" s="150">
        <f>IF($AC109=1,IF(AND($E$31="yes", $U109&gt;=$E$32),IF(AND($E$34="yes", $U109&gt;=$E$35),0,1),0),0)</f>
        <v>0</v>
      </c>
      <c r="AH109" s="150">
        <f>IF($AC109=1,IF(AND($E$34="yes", $U109&gt;=$E$35),1,0),0)</f>
        <v>0</v>
      </c>
      <c r="AJ109" s="1"/>
      <c r="AK109" s="1"/>
      <c r="AL109" s="1"/>
      <c r="AM109" s="1"/>
      <c r="AN109" s="1"/>
      <c r="AO109" s="1"/>
      <c r="AP109" s="1"/>
      <c r="AQ109" s="1"/>
      <c r="AR109" s="1"/>
      <c r="AS109" s="1"/>
      <c r="AT109" s="1"/>
    </row>
    <row r="110" spans="1:46" s="150" customFormat="1">
      <c r="A110" s="204"/>
      <c r="B110" s="1"/>
      <c r="C110" s="1"/>
      <c r="D110" s="1"/>
      <c r="E110" s="1"/>
      <c r="F110" s="1"/>
      <c r="G110" s="1"/>
      <c r="H110" s="1"/>
      <c r="I110" s="1"/>
      <c r="J110" s="147"/>
      <c r="K110" s="1"/>
      <c r="L110" s="1"/>
      <c r="M110" s="1"/>
      <c r="N110" s="1"/>
      <c r="O110" s="1"/>
      <c r="P110" s="1"/>
      <c r="Q110" s="1"/>
      <c r="R110" s="1"/>
      <c r="S110" s="1"/>
      <c r="T110" s="1"/>
      <c r="U110" s="144">
        <v>45854</v>
      </c>
      <c r="V110" s="1">
        <f>IF(U110&gt;=E$28,IF(U110&lt;=$E$29,0,1),1)</f>
        <v>1</v>
      </c>
      <c r="W110" s="149"/>
      <c r="X110" s="150">
        <f>IF(($X$1=""),0,IF(ISBLANK(W110)=FALSE,1,0))</f>
        <v>0</v>
      </c>
      <c r="Y110" s="149"/>
      <c r="Z110" s="150">
        <f>IF(ISBLANK(Y110)=FALSE,1,0)</f>
        <v>0</v>
      </c>
      <c r="AA110" s="149" t="str">
        <f>_xlfn.IFNA(VLOOKUP(U110,$E$45:$E$54,1,FALSE),"Z")</f>
        <v>Z</v>
      </c>
      <c r="AB110" s="150">
        <f>IF(AA110="Z",0,1)</f>
        <v>0</v>
      </c>
      <c r="AC110" s="150">
        <f>IF(V110+X110+Z110+AB110&gt;0,0,1)</f>
        <v>0</v>
      </c>
      <c r="AD110" s="149">
        <f>U110-1</f>
        <v>45853</v>
      </c>
      <c r="AF110" s="150">
        <f>IF($AC110=1,IF(AND($E$31="yes", $U110&lt;$E$32),1,IF(OR($E$31="no", $E$31=""),IF(AND(E$34="yes", U110&lt;E$35),1,IF(OR(E$34="no", E$34=""),1,0)),0)),0)</f>
        <v>0</v>
      </c>
      <c r="AG110" s="150">
        <f>IF($AC110=1,IF(AND($E$31="yes", $U110&gt;=$E$32),IF(AND($E$34="yes", $U110&gt;=$E$35),0,1),0),0)</f>
        <v>0</v>
      </c>
      <c r="AH110" s="150">
        <f>IF($AC110=1,IF(AND($E$34="yes", $U110&gt;=$E$35),1,0),0)</f>
        <v>0</v>
      </c>
      <c r="AJ110" s="1"/>
      <c r="AK110" s="1"/>
      <c r="AL110" s="1"/>
      <c r="AM110" s="1"/>
      <c r="AN110" s="1"/>
      <c r="AO110" s="1"/>
      <c r="AP110" s="1"/>
      <c r="AQ110" s="1"/>
      <c r="AR110" s="1"/>
      <c r="AS110" s="1"/>
      <c r="AT110" s="1"/>
    </row>
    <row r="111" spans="1:46" s="150" customFormat="1">
      <c r="A111" s="204"/>
      <c r="B111" s="1"/>
      <c r="C111" s="1"/>
      <c r="D111" s="1"/>
      <c r="E111" s="1"/>
      <c r="F111" s="1"/>
      <c r="G111" s="1"/>
      <c r="H111" s="1"/>
      <c r="I111" s="1"/>
      <c r="J111" s="147"/>
      <c r="K111" s="1"/>
      <c r="L111" s="1"/>
      <c r="M111" s="1"/>
      <c r="N111" s="1"/>
      <c r="O111" s="1"/>
      <c r="P111" s="1"/>
      <c r="Q111" s="1"/>
      <c r="R111" s="1"/>
      <c r="S111" s="1"/>
      <c r="T111" s="1"/>
      <c r="U111" s="144">
        <v>45855</v>
      </c>
      <c r="V111" s="1">
        <f>IF(U111&gt;=E$28,IF(U111&lt;=$E$29,0,1),1)</f>
        <v>1</v>
      </c>
      <c r="W111" s="149"/>
      <c r="X111" s="150">
        <f>IF(($X$1=""),0,IF(ISBLANK(W111)=FALSE,1,0))</f>
        <v>0</v>
      </c>
      <c r="Y111" s="149"/>
      <c r="Z111" s="150">
        <f>IF(ISBLANK(Y111)=FALSE,1,0)</f>
        <v>0</v>
      </c>
      <c r="AA111" s="149" t="str">
        <f>_xlfn.IFNA(VLOOKUP(U111,$E$45:$E$54,1,FALSE),"Z")</f>
        <v>Z</v>
      </c>
      <c r="AB111" s="150">
        <f>IF(AA111="Z",0,1)</f>
        <v>0</v>
      </c>
      <c r="AC111" s="150">
        <f>IF(V111+X111+Z111+AB111&gt;0,0,1)</f>
        <v>0</v>
      </c>
      <c r="AD111" s="149">
        <f>U111-1</f>
        <v>45854</v>
      </c>
      <c r="AF111" s="150">
        <f>IF($AC111=1,IF(AND($E$31="yes", $U111&lt;$E$32),1,IF(OR($E$31="no", $E$31=""),IF(AND(E$34="yes", U111&lt;E$35),1,IF(OR(E$34="no", E$34=""),1,0)),0)),0)</f>
        <v>0</v>
      </c>
      <c r="AG111" s="150">
        <f>IF($AC111=1,IF(AND($E$31="yes", $U111&gt;=$E$32),IF(AND($E$34="yes", $U111&gt;=$E$35),0,1),0),0)</f>
        <v>0</v>
      </c>
      <c r="AH111" s="150">
        <f>IF($AC111=1,IF(AND($E$34="yes", $U111&gt;=$E$35),1,0),0)</f>
        <v>0</v>
      </c>
      <c r="AJ111" s="1"/>
      <c r="AK111" s="1"/>
      <c r="AL111" s="1"/>
      <c r="AM111" s="1"/>
      <c r="AN111" s="1"/>
      <c r="AO111" s="1"/>
      <c r="AP111" s="1"/>
      <c r="AQ111" s="1"/>
      <c r="AR111" s="1"/>
      <c r="AS111" s="1"/>
      <c r="AT111" s="1"/>
    </row>
    <row r="112" spans="1:46" s="150" customFormat="1">
      <c r="A112" s="204"/>
      <c r="B112" s="1"/>
      <c r="C112" s="1"/>
      <c r="D112" s="1"/>
      <c r="E112" s="1"/>
      <c r="F112" s="1"/>
      <c r="G112" s="1"/>
      <c r="H112" s="1"/>
      <c r="I112" s="1"/>
      <c r="J112" s="147"/>
      <c r="K112" s="1"/>
      <c r="L112" s="1"/>
      <c r="M112" s="1"/>
      <c r="N112" s="1"/>
      <c r="O112" s="1"/>
      <c r="P112" s="1"/>
      <c r="Q112" s="1"/>
      <c r="R112" s="1"/>
      <c r="S112" s="1"/>
      <c r="T112" s="1"/>
      <c r="U112" s="144">
        <v>45856</v>
      </c>
      <c r="V112" s="1">
        <f>IF(U112&gt;=E$28,IF(U112&lt;=$E$29,0,1),1)</f>
        <v>1</v>
      </c>
      <c r="W112" s="149"/>
      <c r="X112" s="150">
        <f>IF(($X$1=""),0,IF(ISBLANK(W112)=FALSE,1,0))</f>
        <v>0</v>
      </c>
      <c r="Y112" s="149"/>
      <c r="Z112" s="150">
        <f>IF(ISBLANK(Y112)=FALSE,1,0)</f>
        <v>0</v>
      </c>
      <c r="AA112" s="149" t="str">
        <f>_xlfn.IFNA(VLOOKUP(U112,$E$45:$E$54,1,FALSE),"Z")</f>
        <v>Z</v>
      </c>
      <c r="AB112" s="150">
        <f>IF(AA112="Z",0,1)</f>
        <v>0</v>
      </c>
      <c r="AC112" s="150">
        <f>IF(V112+X112+Z112+AB112&gt;0,0,1)</f>
        <v>0</v>
      </c>
      <c r="AD112" s="149">
        <f>U112-1</f>
        <v>45855</v>
      </c>
      <c r="AF112" s="150">
        <f>IF($AC112=1,IF(AND($E$31="yes", $U112&lt;$E$32),1,IF(OR($E$31="no", $E$31=""),IF(AND(E$34="yes", U112&lt;E$35),1,IF(OR(E$34="no", E$34=""),1,0)),0)),0)</f>
        <v>0</v>
      </c>
      <c r="AG112" s="150">
        <f>IF($AC112=1,IF(AND($E$31="yes", $U112&gt;=$E$32),IF(AND($E$34="yes", $U112&gt;=$E$35),0,1),0),0)</f>
        <v>0</v>
      </c>
      <c r="AH112" s="150">
        <f>IF($AC112=1,IF(AND($E$34="yes", $U112&gt;=$E$35),1,0),0)</f>
        <v>0</v>
      </c>
      <c r="AJ112" s="1"/>
      <c r="AK112" s="1"/>
      <c r="AL112" s="1"/>
      <c r="AM112" s="1"/>
      <c r="AN112" s="1"/>
      <c r="AO112" s="1"/>
      <c r="AP112" s="1"/>
      <c r="AQ112" s="1"/>
      <c r="AR112" s="1"/>
      <c r="AS112" s="1"/>
      <c r="AT112" s="1"/>
    </row>
    <row r="113" spans="1:46" s="150" customFormat="1">
      <c r="A113" s="204"/>
      <c r="B113" s="1"/>
      <c r="C113" s="1"/>
      <c r="D113" s="1"/>
      <c r="E113" s="1"/>
      <c r="F113" s="1"/>
      <c r="G113" s="1"/>
      <c r="H113" s="1"/>
      <c r="I113" s="1"/>
      <c r="J113" s="147"/>
      <c r="K113" s="1"/>
      <c r="L113" s="1"/>
      <c r="M113" s="1"/>
      <c r="N113" s="1"/>
      <c r="O113" s="1"/>
      <c r="P113" s="1"/>
      <c r="Q113" s="1"/>
      <c r="R113" s="1"/>
      <c r="S113" s="1"/>
      <c r="T113" s="1"/>
      <c r="U113" s="144">
        <v>45857</v>
      </c>
      <c r="V113" s="1">
        <f>IF(U113&gt;=E$28,IF(U113&lt;=$E$29,0,1),1)</f>
        <v>1</v>
      </c>
      <c r="W113" s="149"/>
      <c r="X113" s="150">
        <f>IF(($X$1=""),0,IF(ISBLANK(W113)=FALSE,1,0))</f>
        <v>0</v>
      </c>
      <c r="Y113" s="149">
        <v>45857</v>
      </c>
      <c r="Z113" s="150">
        <f>IF(ISBLANK(Y113)=FALSE,1,0)</f>
        <v>1</v>
      </c>
      <c r="AA113" s="149" t="str">
        <f>_xlfn.IFNA(VLOOKUP(U113,$E$45:$E$54,1,FALSE),"Z")</f>
        <v>Z</v>
      </c>
      <c r="AB113" s="150">
        <f>IF(AA113="Z",0,1)</f>
        <v>0</v>
      </c>
      <c r="AC113" s="150">
        <f>IF(V113+X113+Z113+AB113&gt;0,0,1)</f>
        <v>0</v>
      </c>
      <c r="AD113" s="149">
        <f>U113-1</f>
        <v>45856</v>
      </c>
      <c r="AF113" s="150">
        <f>IF($AC113=1,IF(AND($E$31="yes", $U113&lt;$E$32),1,IF(OR($E$31="no", $E$31=""),IF(AND(E$34="yes", U113&lt;E$35),1,IF(OR(E$34="no", E$34=""),1,0)),0)),0)</f>
        <v>0</v>
      </c>
      <c r="AG113" s="150">
        <f>IF($AC113=1,IF(AND($E$31="yes", $U113&gt;=$E$32),IF(AND($E$34="yes", $U113&gt;=$E$35),0,1),0),0)</f>
        <v>0</v>
      </c>
      <c r="AH113" s="150">
        <f>IF($AC113=1,IF(AND($E$34="yes", $U113&gt;=$E$35),1,0),0)</f>
        <v>0</v>
      </c>
      <c r="AJ113" s="1"/>
      <c r="AK113" s="1"/>
      <c r="AL113" s="1"/>
      <c r="AM113" s="1"/>
      <c r="AN113" s="1"/>
      <c r="AO113" s="1"/>
      <c r="AP113" s="1"/>
      <c r="AQ113" s="1"/>
      <c r="AR113" s="1"/>
      <c r="AS113" s="1"/>
      <c r="AT113" s="1"/>
    </row>
    <row r="114" spans="1:46" s="150" customFormat="1">
      <c r="A114" s="204"/>
      <c r="B114" s="1"/>
      <c r="C114" s="1"/>
      <c r="D114" s="1"/>
      <c r="E114" s="1"/>
      <c r="F114" s="1"/>
      <c r="G114" s="1"/>
      <c r="H114" s="1"/>
      <c r="I114" s="1"/>
      <c r="J114" s="147"/>
      <c r="K114" s="1"/>
      <c r="L114" s="1"/>
      <c r="M114" s="1"/>
      <c r="N114" s="1"/>
      <c r="O114" s="1"/>
      <c r="P114" s="1"/>
      <c r="Q114" s="1"/>
      <c r="R114" s="1"/>
      <c r="S114" s="1"/>
      <c r="T114" s="1"/>
      <c r="U114" s="144">
        <v>45858</v>
      </c>
      <c r="V114" s="1">
        <f>IF(U114&gt;=E$28,IF(U114&lt;=$E$29,0,1),1)</f>
        <v>1</v>
      </c>
      <c r="W114" s="149"/>
      <c r="X114" s="150">
        <f>IF(($X$1=""),0,IF(ISBLANK(W114)=FALSE,1,0))</f>
        <v>0</v>
      </c>
      <c r="Y114" s="149">
        <v>45858</v>
      </c>
      <c r="Z114" s="150">
        <f>IF(ISBLANK(Y114)=FALSE,1,0)</f>
        <v>1</v>
      </c>
      <c r="AA114" s="149" t="str">
        <f>_xlfn.IFNA(VLOOKUP(U114,$E$45:$E$54,1,FALSE),"Z")</f>
        <v>Z</v>
      </c>
      <c r="AB114" s="150">
        <f>IF(AA114="Z",0,1)</f>
        <v>0</v>
      </c>
      <c r="AC114" s="150">
        <f>IF(V114+X114+Z114+AB114&gt;0,0,1)</f>
        <v>0</v>
      </c>
      <c r="AD114" s="149">
        <f>U114-1</f>
        <v>45857</v>
      </c>
      <c r="AF114" s="150">
        <f>IF($AC114=1,IF(AND($E$31="yes", $U114&lt;$E$32),1,IF(OR($E$31="no", $E$31=""),IF(AND(E$34="yes", U114&lt;E$35),1,IF(OR(E$34="no", E$34=""),1,0)),0)),0)</f>
        <v>0</v>
      </c>
      <c r="AG114" s="150">
        <f>IF($AC114=1,IF(AND($E$31="yes", $U114&gt;=$E$32),IF(AND($E$34="yes", $U114&gt;=$E$35),0,1),0),0)</f>
        <v>0</v>
      </c>
      <c r="AH114" s="150">
        <f>IF($AC114=1,IF(AND($E$34="yes", $U114&gt;=$E$35),1,0),0)</f>
        <v>0</v>
      </c>
      <c r="AJ114" s="1"/>
      <c r="AK114" s="1"/>
      <c r="AL114" s="1"/>
      <c r="AM114" s="1"/>
      <c r="AN114" s="1"/>
      <c r="AO114" s="1"/>
      <c r="AP114" s="1"/>
      <c r="AQ114" s="1"/>
      <c r="AR114" s="1"/>
      <c r="AS114" s="1"/>
      <c r="AT114" s="1"/>
    </row>
    <row r="115" spans="1:46" s="150" customFormat="1">
      <c r="A115" s="204"/>
      <c r="B115" s="1"/>
      <c r="C115" s="1"/>
      <c r="D115" s="1"/>
      <c r="E115" s="1"/>
      <c r="F115" s="1"/>
      <c r="G115" s="1"/>
      <c r="H115" s="1"/>
      <c r="I115" s="1"/>
      <c r="J115" s="147"/>
      <c r="K115" s="1"/>
      <c r="L115" s="1"/>
      <c r="M115" s="1"/>
      <c r="N115" s="1"/>
      <c r="O115" s="1"/>
      <c r="P115" s="1"/>
      <c r="Q115" s="1"/>
      <c r="R115" s="1"/>
      <c r="S115" s="1"/>
      <c r="T115" s="1"/>
      <c r="U115" s="144">
        <v>45859</v>
      </c>
      <c r="V115" s="1">
        <f>IF(U115&gt;=E$28,IF(U115&lt;=$E$29,0,1),1)</f>
        <v>1</v>
      </c>
      <c r="W115" s="149"/>
      <c r="X115" s="150">
        <f>IF(($X$1=""),0,IF(ISBLANK(W115)=FALSE,1,0))</f>
        <v>0</v>
      </c>
      <c r="Y115" s="149"/>
      <c r="Z115" s="150">
        <f>IF(ISBLANK(Y115)=FALSE,1,0)</f>
        <v>0</v>
      </c>
      <c r="AA115" s="149" t="str">
        <f>_xlfn.IFNA(VLOOKUP(U115,$E$45:$E$54,1,FALSE),"Z")</f>
        <v>Z</v>
      </c>
      <c r="AB115" s="150">
        <f>IF(AA115="Z",0,1)</f>
        <v>0</v>
      </c>
      <c r="AC115" s="150">
        <f>IF(V115+X115+Z115+AB115&gt;0,0,1)</f>
        <v>0</v>
      </c>
      <c r="AD115" s="149">
        <f>U115-1</f>
        <v>45858</v>
      </c>
      <c r="AF115" s="150">
        <f>IF($AC115=1,IF(AND($E$31="yes", $U115&lt;$E$32),1,IF(OR($E$31="no", $E$31=""),IF(AND(E$34="yes", U115&lt;E$35),1,IF(OR(E$34="no", E$34=""),1,0)),0)),0)</f>
        <v>0</v>
      </c>
      <c r="AG115" s="150">
        <f>IF($AC115=1,IF(AND($E$31="yes", $U115&gt;=$E$32),IF(AND($E$34="yes", $U115&gt;=$E$35),0,1),0),0)</f>
        <v>0</v>
      </c>
      <c r="AH115" s="150">
        <f>IF($AC115=1,IF(AND($E$34="yes", $U115&gt;=$E$35),1,0),0)</f>
        <v>0</v>
      </c>
      <c r="AJ115" s="1"/>
      <c r="AK115" s="1"/>
      <c r="AL115" s="1"/>
      <c r="AM115" s="1"/>
      <c r="AN115" s="1"/>
      <c r="AO115" s="1"/>
      <c r="AP115" s="1"/>
      <c r="AQ115" s="1"/>
      <c r="AR115" s="1"/>
      <c r="AS115" s="1"/>
      <c r="AT115" s="1"/>
    </row>
    <row r="116" spans="1:46" s="150" customFormat="1">
      <c r="A116" s="204"/>
      <c r="B116" s="1"/>
      <c r="C116" s="1"/>
      <c r="D116" s="1"/>
      <c r="E116" s="1"/>
      <c r="F116" s="1"/>
      <c r="G116" s="1"/>
      <c r="H116" s="1"/>
      <c r="I116" s="1"/>
      <c r="J116" s="147"/>
      <c r="K116" s="1"/>
      <c r="L116" s="1"/>
      <c r="M116" s="1"/>
      <c r="N116" s="1"/>
      <c r="O116" s="1"/>
      <c r="P116" s="1"/>
      <c r="Q116" s="1"/>
      <c r="R116" s="1"/>
      <c r="S116" s="1"/>
      <c r="T116" s="1"/>
      <c r="U116" s="144">
        <v>45860</v>
      </c>
      <c r="V116" s="1">
        <f>IF(U116&gt;=E$28,IF(U116&lt;=$E$29,0,1),1)</f>
        <v>1</v>
      </c>
      <c r="W116" s="149"/>
      <c r="X116" s="150">
        <f>IF(($X$1=""),0,IF(ISBLANK(W116)=FALSE,1,0))</f>
        <v>0</v>
      </c>
      <c r="Y116" s="149"/>
      <c r="Z116" s="150">
        <f>IF(ISBLANK(Y116)=FALSE,1,0)</f>
        <v>0</v>
      </c>
      <c r="AA116" s="149" t="str">
        <f>_xlfn.IFNA(VLOOKUP(U116,$E$45:$E$54,1,FALSE),"Z")</f>
        <v>Z</v>
      </c>
      <c r="AB116" s="150">
        <f>IF(AA116="Z",0,1)</f>
        <v>0</v>
      </c>
      <c r="AC116" s="150">
        <f>IF(V116+X116+Z116+AB116&gt;0,0,1)</f>
        <v>0</v>
      </c>
      <c r="AD116" s="149">
        <f>U116-1</f>
        <v>45859</v>
      </c>
      <c r="AF116" s="150">
        <f>IF($AC116=1,IF(AND($E$31="yes", $U116&lt;$E$32),1,IF(OR($E$31="no", $E$31=""),IF(AND(E$34="yes", U116&lt;E$35),1,IF(OR(E$34="no", E$34=""),1,0)),0)),0)</f>
        <v>0</v>
      </c>
      <c r="AG116" s="150">
        <f>IF($AC116=1,IF(AND($E$31="yes", $U116&gt;=$E$32),IF(AND($E$34="yes", $U116&gt;=$E$35),0,1),0),0)</f>
        <v>0</v>
      </c>
      <c r="AH116" s="150">
        <f>IF($AC116=1,IF(AND($E$34="yes", $U116&gt;=$E$35),1,0),0)</f>
        <v>0</v>
      </c>
      <c r="AJ116" s="1"/>
      <c r="AK116" s="1"/>
      <c r="AL116" s="1"/>
      <c r="AM116" s="1"/>
      <c r="AN116" s="1"/>
      <c r="AO116" s="1"/>
      <c r="AP116" s="1"/>
      <c r="AQ116" s="1"/>
      <c r="AR116" s="1"/>
      <c r="AS116" s="1"/>
      <c r="AT116" s="1"/>
    </row>
    <row r="117" spans="1:46" s="150" customFormat="1">
      <c r="A117" s="204"/>
      <c r="B117" s="1"/>
      <c r="C117" s="1"/>
      <c r="D117" s="1"/>
      <c r="E117" s="1"/>
      <c r="F117" s="1"/>
      <c r="G117" s="1"/>
      <c r="H117" s="1"/>
      <c r="I117" s="1"/>
      <c r="J117" s="147"/>
      <c r="K117" s="1"/>
      <c r="L117" s="1"/>
      <c r="M117" s="1"/>
      <c r="N117" s="1"/>
      <c r="O117" s="1"/>
      <c r="P117" s="1"/>
      <c r="Q117" s="1"/>
      <c r="R117" s="1"/>
      <c r="S117" s="1"/>
      <c r="T117" s="1"/>
      <c r="U117" s="144">
        <v>45861</v>
      </c>
      <c r="V117" s="1">
        <f>IF(U117&gt;=E$28,IF(U117&lt;=$E$29,0,1),1)</f>
        <v>1</v>
      </c>
      <c r="W117" s="149"/>
      <c r="X117" s="150">
        <f>IF(($X$1=""),0,IF(ISBLANK(W117)=FALSE,1,0))</f>
        <v>0</v>
      </c>
      <c r="Y117" s="149"/>
      <c r="Z117" s="150">
        <f>IF(ISBLANK(Y117)=FALSE,1,0)</f>
        <v>0</v>
      </c>
      <c r="AA117" s="149" t="str">
        <f>_xlfn.IFNA(VLOOKUP(U117,$E$45:$E$54,1,FALSE),"Z")</f>
        <v>Z</v>
      </c>
      <c r="AB117" s="150">
        <f>IF(AA117="Z",0,1)</f>
        <v>0</v>
      </c>
      <c r="AC117" s="150">
        <f>IF(V117+X117+Z117+AB117&gt;0,0,1)</f>
        <v>0</v>
      </c>
      <c r="AD117" s="149">
        <f>U117-1</f>
        <v>45860</v>
      </c>
      <c r="AF117" s="150">
        <f>IF($AC117=1,IF(AND($E$31="yes", $U117&lt;$E$32),1,IF(OR($E$31="no", $E$31=""),IF(AND(E$34="yes", U117&lt;E$35),1,IF(OR(E$34="no", E$34=""),1,0)),0)),0)</f>
        <v>0</v>
      </c>
      <c r="AG117" s="150">
        <f>IF($AC117=1,IF(AND($E$31="yes", $U117&gt;=$E$32),IF(AND($E$34="yes", $U117&gt;=$E$35),0,1),0),0)</f>
        <v>0</v>
      </c>
      <c r="AH117" s="150">
        <f>IF($AC117=1,IF(AND($E$34="yes", $U117&gt;=$E$35),1,0),0)</f>
        <v>0</v>
      </c>
      <c r="AJ117" s="1"/>
      <c r="AK117" s="1"/>
      <c r="AL117" s="1"/>
      <c r="AM117" s="1"/>
      <c r="AN117" s="1"/>
      <c r="AO117" s="1"/>
      <c r="AP117" s="1"/>
      <c r="AQ117" s="1"/>
      <c r="AR117" s="1"/>
      <c r="AS117" s="1"/>
      <c r="AT117" s="1"/>
    </row>
    <row r="118" spans="1:46" s="150" customFormat="1">
      <c r="A118" s="204"/>
      <c r="B118" s="1"/>
      <c r="C118" s="1"/>
      <c r="D118" s="1"/>
      <c r="E118" s="1"/>
      <c r="F118" s="1"/>
      <c r="G118" s="1"/>
      <c r="H118" s="1"/>
      <c r="I118" s="1"/>
      <c r="J118" s="147"/>
      <c r="K118" s="1"/>
      <c r="L118" s="1"/>
      <c r="M118" s="1"/>
      <c r="N118" s="1"/>
      <c r="O118" s="1"/>
      <c r="P118" s="1"/>
      <c r="Q118" s="1"/>
      <c r="R118" s="1"/>
      <c r="S118" s="1"/>
      <c r="T118" s="1"/>
      <c r="U118" s="144">
        <v>45862</v>
      </c>
      <c r="V118" s="1">
        <f>IF(U118&gt;=E$28,IF(U118&lt;=$E$29,0,1),1)</f>
        <v>1</v>
      </c>
      <c r="W118" s="149">
        <v>45862</v>
      </c>
      <c r="X118" s="150">
        <f>IF(($X$1=""),0,IF(ISBLANK(W118)=FALSE,1,0))</f>
        <v>1</v>
      </c>
      <c r="Y118" s="149"/>
      <c r="Z118" s="150">
        <f>IF(ISBLANK(Y118)=FALSE,1,0)</f>
        <v>0</v>
      </c>
      <c r="AA118" s="149" t="str">
        <f>_xlfn.IFNA(VLOOKUP(U118,$E$45:$E$54,1,FALSE),"Z")</f>
        <v>Z</v>
      </c>
      <c r="AB118" s="150">
        <f>IF(AA118="Z",0,1)</f>
        <v>0</v>
      </c>
      <c r="AC118" s="150">
        <f>IF(V118+X118+Z118+AB118&gt;0,0,1)</f>
        <v>0</v>
      </c>
      <c r="AD118" s="149">
        <f>U118-1</f>
        <v>45861</v>
      </c>
      <c r="AF118" s="150">
        <f>IF($AC118=1,IF(AND($E$31="yes", $U118&lt;$E$32),1,IF(OR($E$31="no", $E$31=""),IF(AND(E$34="yes", U118&lt;E$35),1,IF(OR(E$34="no", E$34=""),1,0)),0)),0)</f>
        <v>0</v>
      </c>
      <c r="AG118" s="150">
        <f>IF($AC118=1,IF(AND($E$31="yes", $U118&gt;=$E$32),IF(AND($E$34="yes", $U118&gt;=$E$35),0,1),0),0)</f>
        <v>0</v>
      </c>
      <c r="AH118" s="150">
        <f>IF($AC118=1,IF(AND($E$34="yes", $U118&gt;=$E$35),1,0),0)</f>
        <v>0</v>
      </c>
      <c r="AJ118" s="1"/>
      <c r="AK118" s="1"/>
      <c r="AL118" s="1"/>
      <c r="AM118" s="1"/>
      <c r="AN118" s="1"/>
      <c r="AO118" s="1"/>
      <c r="AP118" s="1"/>
      <c r="AQ118" s="1"/>
      <c r="AR118" s="1"/>
      <c r="AS118" s="1"/>
      <c r="AT118" s="1"/>
    </row>
    <row r="119" spans="1:46" s="150" customFormat="1">
      <c r="A119" s="204"/>
      <c r="B119" s="1"/>
      <c r="C119" s="1"/>
      <c r="D119" s="1"/>
      <c r="E119" s="1"/>
      <c r="F119" s="1"/>
      <c r="G119" s="1"/>
      <c r="H119" s="1"/>
      <c r="I119" s="1"/>
      <c r="J119" s="147"/>
      <c r="K119" s="1"/>
      <c r="L119" s="1"/>
      <c r="M119" s="1"/>
      <c r="N119" s="1"/>
      <c r="O119" s="1"/>
      <c r="P119" s="1"/>
      <c r="Q119" s="1"/>
      <c r="R119" s="1"/>
      <c r="S119" s="1"/>
      <c r="T119" s="1"/>
      <c r="U119" s="144">
        <v>45863</v>
      </c>
      <c r="V119" s="1">
        <f>IF(U119&gt;=E$28,IF(U119&lt;=$E$29,0,1),1)</f>
        <v>1</v>
      </c>
      <c r="W119" s="149">
        <v>45863</v>
      </c>
      <c r="X119" s="150">
        <f>IF(($X$1=""),0,IF(ISBLANK(W119)=FALSE,1,0))</f>
        <v>1</v>
      </c>
      <c r="Y119" s="149"/>
      <c r="Z119" s="150">
        <f>IF(ISBLANK(Y119)=FALSE,1,0)</f>
        <v>0</v>
      </c>
      <c r="AA119" s="149" t="str">
        <f>_xlfn.IFNA(VLOOKUP(U119,$E$45:$E$54,1,FALSE),"Z")</f>
        <v>Z</v>
      </c>
      <c r="AB119" s="150">
        <f>IF(AA119="Z",0,1)</f>
        <v>0</v>
      </c>
      <c r="AC119" s="150">
        <f>IF(V119+X119+Z119+AB119&gt;0,0,1)</f>
        <v>0</v>
      </c>
      <c r="AD119" s="149">
        <f>U119-1</f>
        <v>45862</v>
      </c>
      <c r="AF119" s="150">
        <f>IF($AC119=1,IF(AND($E$31="yes", $U119&lt;$E$32),1,IF(OR($E$31="no", $E$31=""),IF(AND(E$34="yes", U119&lt;E$35),1,IF(OR(E$34="no", E$34=""),1,0)),0)),0)</f>
        <v>0</v>
      </c>
      <c r="AG119" s="150">
        <f>IF($AC119=1,IF(AND($E$31="yes", $U119&gt;=$E$32),IF(AND($E$34="yes", $U119&gt;=$E$35),0,1),0),0)</f>
        <v>0</v>
      </c>
      <c r="AH119" s="150">
        <f>IF($AC119=1,IF(AND($E$34="yes", $U119&gt;=$E$35),1,0),0)</f>
        <v>0</v>
      </c>
      <c r="AJ119" s="1"/>
      <c r="AK119" s="1"/>
      <c r="AL119" s="1"/>
      <c r="AM119" s="1"/>
      <c r="AN119" s="1"/>
      <c r="AO119" s="1"/>
      <c r="AP119" s="1"/>
      <c r="AQ119" s="1"/>
      <c r="AR119" s="1"/>
      <c r="AS119" s="1"/>
      <c r="AT119" s="1"/>
    </row>
    <row r="120" spans="1:46" s="150" customFormat="1">
      <c r="A120" s="204"/>
      <c r="B120" s="1"/>
      <c r="C120" s="1"/>
      <c r="D120" s="1"/>
      <c r="E120" s="1"/>
      <c r="F120" s="1"/>
      <c r="G120" s="1"/>
      <c r="H120" s="1"/>
      <c r="I120" s="1"/>
      <c r="J120" s="147"/>
      <c r="K120" s="1"/>
      <c r="L120" s="1"/>
      <c r="M120" s="1"/>
      <c r="N120" s="1"/>
      <c r="O120" s="1"/>
      <c r="P120" s="1"/>
      <c r="Q120" s="1"/>
      <c r="R120" s="1"/>
      <c r="S120" s="1"/>
      <c r="T120" s="1"/>
      <c r="U120" s="144">
        <v>45864</v>
      </c>
      <c r="V120" s="1">
        <f>IF(U120&gt;=E$28,IF(U120&lt;=$E$29,0,1),1)</f>
        <v>1</v>
      </c>
      <c r="W120" s="149">
        <v>45864</v>
      </c>
      <c r="X120" s="150">
        <f>IF(($X$1=""),0,IF(ISBLANK(W120)=FALSE,1,0))</f>
        <v>1</v>
      </c>
      <c r="Y120" s="149">
        <v>45864</v>
      </c>
      <c r="Z120" s="150">
        <f>IF(ISBLANK(Y120)=FALSE,1,0)</f>
        <v>1</v>
      </c>
      <c r="AA120" s="149" t="str">
        <f>_xlfn.IFNA(VLOOKUP(U120,$E$45:$E$54,1,FALSE),"Z")</f>
        <v>Z</v>
      </c>
      <c r="AB120" s="150">
        <f>IF(AA120="Z",0,1)</f>
        <v>0</v>
      </c>
      <c r="AC120" s="150">
        <f>IF(V120+X120+Z120+AB120&gt;0,0,1)</f>
        <v>0</v>
      </c>
      <c r="AD120" s="149">
        <f>U120-1</f>
        <v>45863</v>
      </c>
      <c r="AF120" s="150">
        <f>IF($AC120=1,IF(AND($E$31="yes", $U120&lt;$E$32),1,IF(OR($E$31="no", $E$31=""),IF(AND(E$34="yes", U120&lt;E$35),1,IF(OR(E$34="no", E$34=""),1,0)),0)),0)</f>
        <v>0</v>
      </c>
      <c r="AG120" s="150">
        <f>IF($AC120=1,IF(AND($E$31="yes", $U120&gt;=$E$32),IF(AND($E$34="yes", $U120&gt;=$E$35),0,1),0),0)</f>
        <v>0</v>
      </c>
      <c r="AH120" s="150">
        <f>IF($AC120=1,IF(AND($E$34="yes", $U120&gt;=$E$35),1,0),0)</f>
        <v>0</v>
      </c>
      <c r="AJ120" s="1"/>
      <c r="AK120" s="1"/>
      <c r="AL120" s="1"/>
      <c r="AM120" s="1"/>
      <c r="AN120" s="1"/>
      <c r="AO120" s="1"/>
      <c r="AP120" s="1"/>
      <c r="AQ120" s="1"/>
      <c r="AR120" s="1"/>
      <c r="AS120" s="1"/>
      <c r="AT120" s="1"/>
    </row>
    <row r="121" spans="1:46" s="150" customFormat="1">
      <c r="A121" s="204"/>
      <c r="B121" s="1"/>
      <c r="C121" s="1"/>
      <c r="D121" s="1"/>
      <c r="E121" s="1"/>
      <c r="F121" s="1"/>
      <c r="G121" s="1"/>
      <c r="H121" s="1"/>
      <c r="I121" s="1"/>
      <c r="J121" s="147"/>
      <c r="K121" s="1"/>
      <c r="L121" s="1"/>
      <c r="M121" s="1"/>
      <c r="N121" s="1"/>
      <c r="O121" s="1"/>
      <c r="P121" s="1"/>
      <c r="Q121" s="1"/>
      <c r="R121" s="1"/>
      <c r="S121" s="1"/>
      <c r="T121" s="1"/>
      <c r="U121" s="144">
        <v>45865</v>
      </c>
      <c r="V121" s="1">
        <f>IF(U121&gt;=E$28,IF(U121&lt;=$E$29,0,1),1)</f>
        <v>1</v>
      </c>
      <c r="W121" s="149">
        <v>45865</v>
      </c>
      <c r="X121" s="150">
        <f>IF(($X$1=""),0,IF(ISBLANK(W121)=FALSE,1,0))</f>
        <v>1</v>
      </c>
      <c r="Y121" s="149">
        <v>45865</v>
      </c>
      <c r="Z121" s="150">
        <f>IF(ISBLANK(Y121)=FALSE,1,0)</f>
        <v>1</v>
      </c>
      <c r="AA121" s="149" t="str">
        <f>_xlfn.IFNA(VLOOKUP(U121,$E$45:$E$54,1,FALSE),"Z")</f>
        <v>Z</v>
      </c>
      <c r="AB121" s="150">
        <f>IF(AA121="Z",0,1)</f>
        <v>0</v>
      </c>
      <c r="AC121" s="150">
        <f>IF(V121+X121+Z121+AB121&gt;0,0,1)</f>
        <v>0</v>
      </c>
      <c r="AD121" s="149">
        <f>U121-1</f>
        <v>45864</v>
      </c>
      <c r="AF121" s="150">
        <f>IF($AC121=1,IF(AND($E$31="yes", $U121&lt;$E$32),1,IF(OR($E$31="no", $E$31=""),IF(AND(E$34="yes", U121&lt;E$35),1,IF(OR(E$34="no", E$34=""),1,0)),0)),0)</f>
        <v>0</v>
      </c>
      <c r="AG121" s="150">
        <f>IF($AC121=1,IF(AND($E$31="yes", $U121&gt;=$E$32),IF(AND($E$34="yes", $U121&gt;=$E$35),0,1),0),0)</f>
        <v>0</v>
      </c>
      <c r="AH121" s="150">
        <f>IF($AC121=1,IF(AND($E$34="yes", $U121&gt;=$E$35),1,0),0)</f>
        <v>0</v>
      </c>
      <c r="AJ121" s="1"/>
      <c r="AK121" s="1"/>
      <c r="AL121" s="1"/>
      <c r="AM121" s="1"/>
      <c r="AN121" s="1"/>
      <c r="AO121" s="1"/>
      <c r="AP121" s="1"/>
      <c r="AQ121" s="1"/>
      <c r="AR121" s="1"/>
      <c r="AS121" s="1"/>
      <c r="AT121" s="1"/>
    </row>
    <row r="122" spans="1:46" s="150" customFormat="1">
      <c r="A122" s="204"/>
      <c r="B122" s="1"/>
      <c r="C122" s="1"/>
      <c r="D122" s="1"/>
      <c r="E122" s="1"/>
      <c r="F122" s="1"/>
      <c r="G122" s="1"/>
      <c r="H122" s="1"/>
      <c r="I122" s="1"/>
      <c r="J122" s="147"/>
      <c r="K122" s="1"/>
      <c r="L122" s="1"/>
      <c r="M122" s="1"/>
      <c r="N122" s="1"/>
      <c r="O122" s="1"/>
      <c r="P122" s="1"/>
      <c r="Q122" s="1"/>
      <c r="R122" s="1"/>
      <c r="S122" s="1"/>
      <c r="T122" s="1"/>
      <c r="U122" s="144">
        <v>45866</v>
      </c>
      <c r="V122" s="1">
        <f>IF(U122&gt;=E$28,IF(U122&lt;=$E$29,0,1),1)</f>
        <v>1</v>
      </c>
      <c r="W122" s="149">
        <v>45866</v>
      </c>
      <c r="X122" s="150">
        <f>IF(($X$1=""),0,IF(ISBLANK(W122)=FALSE,1,0))</f>
        <v>1</v>
      </c>
      <c r="Y122" s="149"/>
      <c r="Z122" s="150">
        <f>IF(ISBLANK(Y122)=FALSE,1,0)</f>
        <v>0</v>
      </c>
      <c r="AA122" s="149" t="str">
        <f>_xlfn.IFNA(VLOOKUP(U122,$E$45:$E$54,1,FALSE),"Z")</f>
        <v>Z</v>
      </c>
      <c r="AB122" s="150">
        <f>IF(AA122="Z",0,1)</f>
        <v>0</v>
      </c>
      <c r="AC122" s="150">
        <f>IF(V122+X122+Z122+AB122&gt;0,0,1)</f>
        <v>0</v>
      </c>
      <c r="AD122" s="149">
        <f>U122-1</f>
        <v>45865</v>
      </c>
      <c r="AF122" s="150">
        <f>IF($AC122=1,IF(AND($E$31="yes", $U122&lt;$E$32),1,IF(OR($E$31="no", $E$31=""),IF(AND(E$34="yes", U122&lt;E$35),1,IF(OR(E$34="no", E$34=""),1,0)),0)),0)</f>
        <v>0</v>
      </c>
      <c r="AG122" s="150">
        <f>IF($AC122=1,IF(AND($E$31="yes", $U122&gt;=$E$32),IF(AND($E$34="yes", $U122&gt;=$E$35),0,1),0),0)</f>
        <v>0</v>
      </c>
      <c r="AH122" s="150">
        <f>IF($AC122=1,IF(AND($E$34="yes", $U122&gt;=$E$35),1,0),0)</f>
        <v>0</v>
      </c>
      <c r="AJ122" s="1"/>
      <c r="AK122" s="1"/>
      <c r="AL122" s="1"/>
      <c r="AM122" s="1"/>
      <c r="AN122" s="1"/>
      <c r="AO122" s="1"/>
      <c r="AP122" s="1"/>
      <c r="AQ122" s="1"/>
      <c r="AR122" s="1"/>
      <c r="AS122" s="1"/>
      <c r="AT122" s="1"/>
    </row>
    <row r="123" spans="1:46" s="150" customFormat="1">
      <c r="A123" s="204"/>
      <c r="B123" s="1"/>
      <c r="C123" s="1"/>
      <c r="D123" s="1"/>
      <c r="E123" s="1"/>
      <c r="F123" s="1"/>
      <c r="G123" s="1"/>
      <c r="H123" s="1"/>
      <c r="I123" s="1"/>
      <c r="J123" s="147"/>
      <c r="K123" s="1"/>
      <c r="L123" s="1"/>
      <c r="M123" s="1"/>
      <c r="N123" s="1"/>
      <c r="O123" s="1"/>
      <c r="P123" s="1"/>
      <c r="Q123" s="1"/>
      <c r="R123" s="1"/>
      <c r="S123" s="1"/>
      <c r="T123" s="1"/>
      <c r="U123" s="144">
        <v>45867</v>
      </c>
      <c r="V123" s="1">
        <f>IF(U123&gt;=E$28,IF(U123&lt;=$E$29,0,1),1)</f>
        <v>1</v>
      </c>
      <c r="W123" s="149">
        <v>45867</v>
      </c>
      <c r="X123" s="150">
        <f>IF(($X$1=""),0,IF(ISBLANK(W123)=FALSE,1,0))</f>
        <v>1</v>
      </c>
      <c r="Y123" s="149"/>
      <c r="Z123" s="150">
        <f>IF(ISBLANK(Y123)=FALSE,1,0)</f>
        <v>0</v>
      </c>
      <c r="AA123" s="149" t="str">
        <f>_xlfn.IFNA(VLOOKUP(U123,$E$45:$E$54,1,FALSE),"Z")</f>
        <v>Z</v>
      </c>
      <c r="AB123" s="150">
        <f>IF(AA123="Z",0,1)</f>
        <v>0</v>
      </c>
      <c r="AC123" s="150">
        <f>IF(V123+X123+Z123+AB123&gt;0,0,1)</f>
        <v>0</v>
      </c>
      <c r="AD123" s="149">
        <f>U123-1</f>
        <v>45866</v>
      </c>
      <c r="AF123" s="150">
        <f>IF($AC123=1,IF(AND($E$31="yes", $U123&lt;$E$32),1,IF(OR($E$31="no", $E$31=""),IF(AND(E$34="yes", U123&lt;E$35),1,IF(OR(E$34="no", E$34=""),1,0)),0)),0)</f>
        <v>0</v>
      </c>
      <c r="AG123" s="150">
        <f>IF($AC123=1,IF(AND($E$31="yes", $U123&gt;=$E$32),IF(AND($E$34="yes", $U123&gt;=$E$35),0,1),0),0)</f>
        <v>0</v>
      </c>
      <c r="AH123" s="150">
        <f>IF($AC123=1,IF(AND($E$34="yes", $U123&gt;=$E$35),1,0),0)</f>
        <v>0</v>
      </c>
      <c r="AJ123" s="1"/>
      <c r="AK123" s="1"/>
      <c r="AL123" s="1"/>
      <c r="AM123" s="1"/>
      <c r="AN123" s="1"/>
      <c r="AO123" s="1"/>
      <c r="AP123" s="1"/>
      <c r="AQ123" s="1"/>
      <c r="AR123" s="1"/>
      <c r="AS123" s="1"/>
      <c r="AT123" s="1"/>
    </row>
    <row r="124" spans="1:46" s="150" customFormat="1">
      <c r="A124" s="204"/>
      <c r="B124" s="1"/>
      <c r="C124" s="1"/>
      <c r="D124" s="1"/>
      <c r="E124" s="1"/>
      <c r="F124" s="1"/>
      <c r="G124" s="1"/>
      <c r="H124" s="1"/>
      <c r="I124" s="1"/>
      <c r="J124" s="147"/>
      <c r="K124" s="1"/>
      <c r="L124" s="1"/>
      <c r="M124" s="1"/>
      <c r="N124" s="1"/>
      <c r="O124" s="1"/>
      <c r="P124" s="1"/>
      <c r="Q124" s="1"/>
      <c r="R124" s="1"/>
      <c r="S124" s="1"/>
      <c r="T124" s="1"/>
      <c r="U124" s="144">
        <v>45868</v>
      </c>
      <c r="V124" s="1">
        <f>IF(U124&gt;=E$28,IF(U124&lt;=$E$29,0,1),1)</f>
        <v>1</v>
      </c>
      <c r="W124" s="149">
        <v>45868</v>
      </c>
      <c r="X124" s="150">
        <f>IF(($X$1=""),0,IF(ISBLANK(W124)=FALSE,1,0))</f>
        <v>1</v>
      </c>
      <c r="Y124" s="149"/>
      <c r="Z124" s="150">
        <f>IF(ISBLANK(Y124)=FALSE,1,0)</f>
        <v>0</v>
      </c>
      <c r="AA124" s="149" t="str">
        <f>_xlfn.IFNA(VLOOKUP(U124,$E$45:$E$54,1,FALSE),"Z")</f>
        <v>Z</v>
      </c>
      <c r="AB124" s="150">
        <f>IF(AA124="Z",0,1)</f>
        <v>0</v>
      </c>
      <c r="AC124" s="150">
        <f>IF(V124+X124+Z124+AB124&gt;0,0,1)</f>
        <v>0</v>
      </c>
      <c r="AD124" s="149">
        <f>U124-1</f>
        <v>45867</v>
      </c>
      <c r="AF124" s="150">
        <f>IF($AC124=1,IF(AND($E$31="yes", $U124&lt;$E$32),1,IF(OR($E$31="no", $E$31=""),IF(AND(E$34="yes", U124&lt;E$35),1,IF(OR(E$34="no", E$34=""),1,0)),0)),0)</f>
        <v>0</v>
      </c>
      <c r="AG124" s="150">
        <f>IF($AC124=1,IF(AND($E$31="yes", $U124&gt;=$E$32),IF(AND($E$34="yes", $U124&gt;=$E$35),0,1),0),0)</f>
        <v>0</v>
      </c>
      <c r="AH124" s="150">
        <f>IF($AC124=1,IF(AND($E$34="yes", $U124&gt;=$E$35),1,0),0)</f>
        <v>0</v>
      </c>
      <c r="AJ124" s="1"/>
      <c r="AK124" s="1"/>
      <c r="AL124" s="1"/>
      <c r="AM124" s="1"/>
      <c r="AN124" s="1"/>
      <c r="AO124" s="1"/>
      <c r="AP124" s="1"/>
      <c r="AQ124" s="1"/>
      <c r="AR124" s="1"/>
      <c r="AS124" s="1"/>
      <c r="AT124" s="1"/>
    </row>
    <row r="125" spans="1:46" s="150" customFormat="1">
      <c r="A125" s="204"/>
      <c r="B125" s="1"/>
      <c r="C125" s="1"/>
      <c r="D125" s="1"/>
      <c r="E125" s="1"/>
      <c r="F125" s="1"/>
      <c r="G125" s="1"/>
      <c r="H125" s="1"/>
      <c r="I125" s="1"/>
      <c r="J125" s="147"/>
      <c r="K125" s="1"/>
      <c r="L125" s="1"/>
      <c r="M125" s="1"/>
      <c r="N125" s="1"/>
      <c r="O125" s="1"/>
      <c r="P125" s="1"/>
      <c r="Q125" s="1"/>
      <c r="R125" s="1"/>
      <c r="S125" s="1"/>
      <c r="T125" s="1"/>
      <c r="U125" s="144">
        <v>45869</v>
      </c>
      <c r="V125" s="1">
        <f>IF(U125&gt;=E$28,IF(U125&lt;=$E$29,0,1),1)</f>
        <v>1</v>
      </c>
      <c r="W125" s="149">
        <v>45869</v>
      </c>
      <c r="X125" s="150">
        <f>IF(($X$1=""),0,IF(ISBLANK(W125)=FALSE,1,0))</f>
        <v>1</v>
      </c>
      <c r="Y125" s="149"/>
      <c r="Z125" s="150">
        <f>IF(ISBLANK(Y125)=FALSE,1,0)</f>
        <v>0</v>
      </c>
      <c r="AA125" s="149" t="str">
        <f>_xlfn.IFNA(VLOOKUP(U125,$E$45:$E$54,1,FALSE),"Z")</f>
        <v>Z</v>
      </c>
      <c r="AB125" s="150">
        <f>IF(AA125="Z",0,1)</f>
        <v>0</v>
      </c>
      <c r="AC125" s="150">
        <f>IF(V125+X125+Z125+AB125&gt;0,0,1)</f>
        <v>0</v>
      </c>
      <c r="AD125" s="149">
        <f>U125-1</f>
        <v>45868</v>
      </c>
      <c r="AF125" s="150">
        <f>IF($AC125=1,IF(AND($E$31="yes", $U125&lt;$E$32),1,IF(OR($E$31="no", $E$31=""),IF(AND(E$34="yes", U125&lt;E$35),1,IF(OR(E$34="no", E$34=""),1,0)),0)),0)</f>
        <v>0</v>
      </c>
      <c r="AG125" s="150">
        <f>IF($AC125=1,IF(AND($E$31="yes", $U125&gt;=$E$32),IF(AND($E$34="yes", $U125&gt;=$E$35),0,1),0),0)</f>
        <v>0</v>
      </c>
      <c r="AH125" s="150">
        <f>IF($AC125=1,IF(AND($E$34="yes", $U125&gt;=$E$35),1,0),0)</f>
        <v>0</v>
      </c>
      <c r="AJ125" s="1"/>
      <c r="AK125" s="1"/>
      <c r="AL125" s="1"/>
      <c r="AM125" s="1"/>
      <c r="AN125" s="1"/>
      <c r="AO125" s="1"/>
      <c r="AP125" s="1"/>
      <c r="AQ125" s="1"/>
      <c r="AR125" s="1"/>
      <c r="AS125" s="1"/>
      <c r="AT125" s="1"/>
    </row>
    <row r="126" spans="1:46" s="150" customFormat="1">
      <c r="A126" s="204"/>
      <c r="B126" s="1"/>
      <c r="C126" s="1"/>
      <c r="D126" s="1"/>
      <c r="E126" s="1"/>
      <c r="F126" s="1"/>
      <c r="G126" s="1"/>
      <c r="H126" s="1"/>
      <c r="I126" s="1"/>
      <c r="J126" s="147"/>
      <c r="K126" s="1"/>
      <c r="L126" s="1"/>
      <c r="M126" s="1"/>
      <c r="N126" s="1"/>
      <c r="O126" s="1"/>
      <c r="P126" s="1"/>
      <c r="Q126" s="1"/>
      <c r="R126" s="1"/>
      <c r="S126" s="1"/>
      <c r="T126" s="1"/>
      <c r="U126" s="144">
        <v>45870</v>
      </c>
      <c r="V126" s="1">
        <f>IF(U126&gt;=E$28,IF(U126&lt;=$E$29,0,1),1)</f>
        <v>1</v>
      </c>
      <c r="W126" s="149">
        <v>45870</v>
      </c>
      <c r="X126" s="150">
        <f>IF(($X$1=""),0,IF(ISBLANK(W126)=FALSE,1,0))</f>
        <v>1</v>
      </c>
      <c r="Y126" s="149"/>
      <c r="Z126" s="150">
        <f>IF(ISBLANK(Y126)=FALSE,1,0)</f>
        <v>0</v>
      </c>
      <c r="AA126" s="149" t="str">
        <f>_xlfn.IFNA(VLOOKUP(U126,$E$45:$E$54,1,FALSE),"Z")</f>
        <v>Z</v>
      </c>
      <c r="AB126" s="150">
        <f>IF(AA126="Z",0,1)</f>
        <v>0</v>
      </c>
      <c r="AC126" s="150">
        <f>IF(V126+X126+Z126+AB126&gt;0,0,1)</f>
        <v>0</v>
      </c>
      <c r="AD126" s="149">
        <f>U126-1</f>
        <v>45869</v>
      </c>
      <c r="AF126" s="150">
        <f>IF($AC126=1,IF(AND($E$31="yes", $U126&lt;$E$32),1,IF(OR($E$31="no", $E$31=""),IF(AND(E$34="yes", U126&lt;E$35),1,IF(OR(E$34="no", E$34=""),1,0)),0)),0)</f>
        <v>0</v>
      </c>
      <c r="AG126" s="150">
        <f>IF($AC126=1,IF(AND($E$31="yes", $U126&gt;=$E$32),IF(AND($E$34="yes", $U126&gt;=$E$35),0,1),0),0)</f>
        <v>0</v>
      </c>
      <c r="AH126" s="150">
        <f>IF($AC126=1,IF(AND($E$34="yes", $U126&gt;=$E$35),1,0),0)</f>
        <v>0</v>
      </c>
      <c r="AJ126" s="1"/>
      <c r="AK126" s="1"/>
      <c r="AL126" s="1"/>
      <c r="AM126" s="1"/>
      <c r="AN126" s="1"/>
      <c r="AO126" s="1"/>
      <c r="AP126" s="1"/>
      <c r="AQ126" s="1"/>
      <c r="AR126" s="1"/>
      <c r="AS126" s="1"/>
      <c r="AT126" s="1"/>
    </row>
    <row r="127" spans="1:46" s="150" customFormat="1">
      <c r="A127" s="204"/>
      <c r="B127" s="1"/>
      <c r="C127" s="1"/>
      <c r="D127" s="1"/>
      <c r="E127" s="1"/>
      <c r="F127" s="1"/>
      <c r="G127" s="1"/>
      <c r="H127" s="1"/>
      <c r="I127" s="1"/>
      <c r="J127" s="147"/>
      <c r="K127" s="1"/>
      <c r="L127" s="1"/>
      <c r="M127" s="1"/>
      <c r="N127" s="1"/>
      <c r="O127" s="1"/>
      <c r="P127" s="1"/>
      <c r="Q127" s="1"/>
      <c r="R127" s="1"/>
      <c r="S127" s="1"/>
      <c r="T127" s="1"/>
      <c r="U127" s="144">
        <v>45871</v>
      </c>
      <c r="V127" s="1">
        <f>IF(U127&gt;=E$28,IF(U127&lt;=$E$29,0,1),1)</f>
        <v>1</v>
      </c>
      <c r="W127" s="149">
        <v>45871</v>
      </c>
      <c r="X127" s="150">
        <f>IF(($X$1=""),0,IF(ISBLANK(W127)=FALSE,1,0))</f>
        <v>1</v>
      </c>
      <c r="Y127" s="149">
        <v>45871</v>
      </c>
      <c r="Z127" s="150">
        <f>IF(ISBLANK(Y127)=FALSE,1,0)</f>
        <v>1</v>
      </c>
      <c r="AA127" s="149" t="str">
        <f>_xlfn.IFNA(VLOOKUP(U127,$E$45:$E$54,1,FALSE),"Z")</f>
        <v>Z</v>
      </c>
      <c r="AB127" s="150">
        <f>IF(AA127="Z",0,1)</f>
        <v>0</v>
      </c>
      <c r="AC127" s="150">
        <f>IF(V127+X127+Z127+AB127&gt;0,0,1)</f>
        <v>0</v>
      </c>
      <c r="AD127" s="149">
        <f>U127-1</f>
        <v>45870</v>
      </c>
      <c r="AF127" s="150">
        <f>IF($AC127=1,IF(AND($E$31="yes", $U127&lt;$E$32),1,IF(OR($E$31="no", $E$31=""),IF(AND(E$34="yes", U127&lt;E$35),1,IF(OR(E$34="no", E$34=""),1,0)),0)),0)</f>
        <v>0</v>
      </c>
      <c r="AG127" s="150">
        <f>IF($AC127=1,IF(AND($E$31="yes", $U127&gt;=$E$32),IF(AND($E$34="yes", $U127&gt;=$E$35),0,1),0),0)</f>
        <v>0</v>
      </c>
      <c r="AH127" s="150">
        <f>IF($AC127=1,IF(AND($E$34="yes", $U127&gt;=$E$35),1,0),0)</f>
        <v>0</v>
      </c>
      <c r="AJ127" s="1"/>
      <c r="AK127" s="1"/>
      <c r="AL127" s="1"/>
      <c r="AM127" s="1"/>
      <c r="AN127" s="1"/>
      <c r="AO127" s="1"/>
      <c r="AP127" s="1"/>
      <c r="AQ127" s="1"/>
      <c r="AR127" s="1"/>
      <c r="AS127" s="1"/>
      <c r="AT127" s="1"/>
    </row>
    <row r="128" spans="1:46" s="150" customFormat="1">
      <c r="A128" s="204"/>
      <c r="B128" s="1"/>
      <c r="C128" s="1"/>
      <c r="D128" s="1"/>
      <c r="E128" s="1"/>
      <c r="F128" s="1"/>
      <c r="G128" s="1"/>
      <c r="H128" s="1"/>
      <c r="I128" s="1"/>
      <c r="J128" s="147"/>
      <c r="K128" s="1"/>
      <c r="L128" s="1"/>
      <c r="M128" s="1"/>
      <c r="N128" s="1"/>
      <c r="O128" s="1"/>
      <c r="P128" s="1"/>
      <c r="Q128" s="1"/>
      <c r="R128" s="1"/>
      <c r="S128" s="1"/>
      <c r="T128" s="1"/>
      <c r="U128" s="144">
        <v>45872</v>
      </c>
      <c r="V128" s="1">
        <f>IF(U128&gt;=E$28,IF(U128&lt;=$E$29,0,1),1)</f>
        <v>1</v>
      </c>
      <c r="W128" s="149">
        <v>45872</v>
      </c>
      <c r="X128" s="150">
        <f>IF(($X$1=""),0,IF(ISBLANK(W128)=FALSE,1,0))</f>
        <v>1</v>
      </c>
      <c r="Y128" s="149">
        <v>45872</v>
      </c>
      <c r="Z128" s="150">
        <f>IF(ISBLANK(Y128)=FALSE,1,0)</f>
        <v>1</v>
      </c>
      <c r="AA128" s="149" t="str">
        <f>_xlfn.IFNA(VLOOKUP(U128,$E$45:$E$54,1,FALSE),"Z")</f>
        <v>Z</v>
      </c>
      <c r="AB128" s="150">
        <f>IF(AA128="Z",0,1)</f>
        <v>0</v>
      </c>
      <c r="AC128" s="150">
        <f>IF(V128+X128+Z128+AB128&gt;0,0,1)</f>
        <v>0</v>
      </c>
      <c r="AD128" s="149">
        <f>U128-1</f>
        <v>45871</v>
      </c>
      <c r="AF128" s="150">
        <f>IF($AC128=1,IF(AND($E$31="yes", $U128&lt;$E$32),1,IF(OR($E$31="no", $E$31=""),IF(AND(E$34="yes", U128&lt;E$35),1,IF(OR(E$34="no", E$34=""),1,0)),0)),0)</f>
        <v>0</v>
      </c>
      <c r="AG128" s="150">
        <f>IF($AC128=1,IF(AND($E$31="yes", $U128&gt;=$E$32),IF(AND($E$34="yes", $U128&gt;=$E$35),0,1),0),0)</f>
        <v>0</v>
      </c>
      <c r="AH128" s="150">
        <f>IF($AC128=1,IF(AND($E$34="yes", $U128&gt;=$E$35),1,0),0)</f>
        <v>0</v>
      </c>
      <c r="AJ128" s="1"/>
      <c r="AK128" s="1"/>
      <c r="AL128" s="1"/>
      <c r="AM128" s="1"/>
      <c r="AN128" s="1"/>
      <c r="AO128" s="1"/>
      <c r="AP128" s="1"/>
      <c r="AQ128" s="1"/>
      <c r="AR128" s="1"/>
      <c r="AS128" s="1"/>
      <c r="AT128" s="1"/>
    </row>
    <row r="129" spans="1:46" s="150" customFormat="1">
      <c r="A129" s="204"/>
      <c r="B129" s="1"/>
      <c r="C129" s="1"/>
      <c r="D129" s="1"/>
      <c r="E129" s="1"/>
      <c r="F129" s="1"/>
      <c r="G129" s="1"/>
      <c r="H129" s="1"/>
      <c r="I129" s="1"/>
      <c r="J129" s="147"/>
      <c r="K129" s="1"/>
      <c r="L129" s="1"/>
      <c r="M129" s="1"/>
      <c r="N129" s="1"/>
      <c r="O129" s="1"/>
      <c r="P129" s="1"/>
      <c r="Q129" s="1"/>
      <c r="R129" s="1"/>
      <c r="S129" s="1"/>
      <c r="T129" s="1"/>
      <c r="U129" s="144">
        <v>45873</v>
      </c>
      <c r="V129" s="1">
        <f>IF(U129&gt;=E$28,IF(U129&lt;=$E$29,0,1),1)</f>
        <v>1</v>
      </c>
      <c r="W129" s="149">
        <v>45873</v>
      </c>
      <c r="X129" s="150">
        <f>IF(($X$1=""),0,IF(ISBLANK(W129)=FALSE,1,0))</f>
        <v>1</v>
      </c>
      <c r="Y129" s="149"/>
      <c r="Z129" s="150">
        <f>IF(ISBLANK(Y129)=FALSE,1,0)</f>
        <v>0</v>
      </c>
      <c r="AA129" s="149" t="str">
        <f>_xlfn.IFNA(VLOOKUP(U129,$E$45:$E$54,1,FALSE),"Z")</f>
        <v>Z</v>
      </c>
      <c r="AB129" s="150">
        <f>IF(AA129="Z",0,1)</f>
        <v>0</v>
      </c>
      <c r="AC129" s="150">
        <f>IF(V129+X129+Z129+AB129&gt;0,0,1)</f>
        <v>0</v>
      </c>
      <c r="AD129" s="149">
        <f>U129-1</f>
        <v>45872</v>
      </c>
      <c r="AF129" s="150">
        <f>IF($AC129=1,IF(AND($E$31="yes", $U129&lt;$E$32),1,IF(OR($E$31="no", $E$31=""),IF(AND(E$34="yes", U129&lt;E$35),1,IF(OR(E$34="no", E$34=""),1,0)),0)),0)</f>
        <v>0</v>
      </c>
      <c r="AG129" s="150">
        <f>IF($AC129=1,IF(AND($E$31="yes", $U129&gt;=$E$32),IF(AND($E$34="yes", $U129&gt;=$E$35),0,1),0),0)</f>
        <v>0</v>
      </c>
      <c r="AH129" s="150">
        <f>IF($AC129=1,IF(AND($E$34="yes", $U129&gt;=$E$35),1,0),0)</f>
        <v>0</v>
      </c>
      <c r="AJ129" s="1"/>
      <c r="AK129" s="1"/>
      <c r="AL129" s="1"/>
      <c r="AM129" s="1"/>
      <c r="AN129" s="1"/>
      <c r="AO129" s="1"/>
      <c r="AP129" s="1"/>
      <c r="AQ129" s="1"/>
      <c r="AR129" s="1"/>
      <c r="AS129" s="1"/>
      <c r="AT129" s="1"/>
    </row>
    <row r="130" spans="1:46" s="150" customFormat="1">
      <c r="A130" s="204"/>
      <c r="B130" s="1"/>
      <c r="C130" s="1"/>
      <c r="D130" s="1"/>
      <c r="E130" s="1"/>
      <c r="F130" s="1"/>
      <c r="G130" s="1"/>
      <c r="H130" s="1"/>
      <c r="I130" s="1"/>
      <c r="J130" s="147"/>
      <c r="K130" s="1"/>
      <c r="L130" s="1"/>
      <c r="M130" s="1"/>
      <c r="N130" s="1"/>
      <c r="O130" s="1"/>
      <c r="P130" s="1"/>
      <c r="Q130" s="1"/>
      <c r="R130" s="1"/>
      <c r="S130" s="1"/>
      <c r="T130" s="1"/>
      <c r="U130" s="144">
        <v>45874</v>
      </c>
      <c r="V130" s="1">
        <f>IF(U130&gt;=E$28,IF(U130&lt;=$E$29,0,1),1)</f>
        <v>1</v>
      </c>
      <c r="W130" s="149">
        <v>45874</v>
      </c>
      <c r="X130" s="150">
        <f>IF(($X$1=""),0,IF(ISBLANK(W130)=FALSE,1,0))</f>
        <v>1</v>
      </c>
      <c r="Y130" s="149"/>
      <c r="Z130" s="150">
        <f>IF(ISBLANK(Y130)=FALSE,1,0)</f>
        <v>0</v>
      </c>
      <c r="AA130" s="149" t="str">
        <f>_xlfn.IFNA(VLOOKUP(U130,$E$45:$E$54,1,FALSE),"Z")</f>
        <v>Z</v>
      </c>
      <c r="AB130" s="150">
        <f>IF(AA130="Z",0,1)</f>
        <v>0</v>
      </c>
      <c r="AC130" s="150">
        <f>IF(V130+X130+Z130+AB130&gt;0,0,1)</f>
        <v>0</v>
      </c>
      <c r="AD130" s="149">
        <f>U130-1</f>
        <v>45873</v>
      </c>
      <c r="AF130" s="150">
        <f>IF($AC130=1,IF(AND($E$31="yes", $U130&lt;$E$32),1,IF(OR($E$31="no", $E$31=""),IF(AND(E$34="yes", U130&lt;E$35),1,IF(OR(E$34="no", E$34=""),1,0)),0)),0)</f>
        <v>0</v>
      </c>
      <c r="AG130" s="150">
        <f>IF($AC130=1,IF(AND($E$31="yes", $U130&gt;=$E$32),IF(AND($E$34="yes", $U130&gt;=$E$35),0,1),0),0)</f>
        <v>0</v>
      </c>
      <c r="AH130" s="150">
        <f>IF($AC130=1,IF(AND($E$34="yes", $U130&gt;=$E$35),1,0),0)</f>
        <v>0</v>
      </c>
      <c r="AJ130" s="1"/>
      <c r="AK130" s="1"/>
      <c r="AL130" s="1"/>
      <c r="AM130" s="1"/>
      <c r="AN130" s="1"/>
      <c r="AO130" s="1"/>
      <c r="AP130" s="1"/>
      <c r="AQ130" s="1"/>
      <c r="AR130" s="1"/>
      <c r="AS130" s="1"/>
      <c r="AT130" s="1"/>
    </row>
    <row r="131" spans="1:46" s="150" customFormat="1">
      <c r="A131" s="204"/>
      <c r="B131" s="1"/>
      <c r="C131" s="1"/>
      <c r="D131" s="1"/>
      <c r="E131" s="1"/>
      <c r="F131" s="1"/>
      <c r="G131" s="1"/>
      <c r="H131" s="1"/>
      <c r="I131" s="1"/>
      <c r="J131" s="147"/>
      <c r="K131" s="1"/>
      <c r="L131" s="1"/>
      <c r="M131" s="1"/>
      <c r="N131" s="1"/>
      <c r="O131" s="1"/>
      <c r="P131" s="1"/>
      <c r="Q131" s="1"/>
      <c r="R131" s="1"/>
      <c r="S131" s="1"/>
      <c r="T131" s="1"/>
      <c r="U131" s="144">
        <v>45875</v>
      </c>
      <c r="V131" s="1">
        <f>IF(U131&gt;=E$28,IF(U131&lt;=$E$29,0,1),1)</f>
        <v>1</v>
      </c>
      <c r="W131" s="149">
        <v>45875</v>
      </c>
      <c r="X131" s="150">
        <f>IF(($X$1=""),0,IF(ISBLANK(W131)=FALSE,1,0))</f>
        <v>1</v>
      </c>
      <c r="Y131" s="149"/>
      <c r="Z131" s="150">
        <f>IF(ISBLANK(Y131)=FALSE,1,0)</f>
        <v>0</v>
      </c>
      <c r="AA131" s="149" t="str">
        <f>_xlfn.IFNA(VLOOKUP(U131,$E$45:$E$54,1,FALSE),"Z")</f>
        <v>Z</v>
      </c>
      <c r="AB131" s="150">
        <f>IF(AA131="Z",0,1)</f>
        <v>0</v>
      </c>
      <c r="AC131" s="150">
        <f>IF(V131+X131+Z131+AB131&gt;0,0,1)</f>
        <v>0</v>
      </c>
      <c r="AD131" s="149">
        <f>U131-1</f>
        <v>45874</v>
      </c>
      <c r="AF131" s="150">
        <f>IF($AC131=1,IF(AND($E$31="yes", $U131&lt;$E$32),1,IF(OR($E$31="no", $E$31=""),IF(AND(E$34="yes", U131&lt;E$35),1,IF(OR(E$34="no", E$34=""),1,0)),0)),0)</f>
        <v>0</v>
      </c>
      <c r="AG131" s="150">
        <f>IF($AC131=1,IF(AND($E$31="yes", $U131&gt;=$E$32),IF(AND($E$34="yes", $U131&gt;=$E$35),0,1),0),0)</f>
        <v>0</v>
      </c>
      <c r="AH131" s="150">
        <f>IF($AC131=1,IF(AND($E$34="yes", $U131&gt;=$E$35),1,0),0)</f>
        <v>0</v>
      </c>
      <c r="AJ131" s="1"/>
      <c r="AK131" s="1"/>
      <c r="AL131" s="1"/>
      <c r="AM131" s="1"/>
      <c r="AN131" s="1"/>
      <c r="AO131" s="1"/>
      <c r="AP131" s="1"/>
      <c r="AQ131" s="1"/>
      <c r="AR131" s="1"/>
      <c r="AS131" s="1"/>
      <c r="AT131" s="1"/>
    </row>
    <row r="132" spans="1:46" s="150" customFormat="1">
      <c r="A132" s="204"/>
      <c r="B132" s="1"/>
      <c r="C132" s="1"/>
      <c r="D132" s="1"/>
      <c r="E132" s="1"/>
      <c r="F132" s="1"/>
      <c r="G132" s="1"/>
      <c r="H132" s="1"/>
      <c r="I132" s="1"/>
      <c r="J132" s="147"/>
      <c r="K132" s="1"/>
      <c r="L132" s="1"/>
      <c r="M132" s="1"/>
      <c r="N132" s="1"/>
      <c r="O132" s="1"/>
      <c r="P132" s="1"/>
      <c r="Q132" s="1"/>
      <c r="R132" s="1"/>
      <c r="S132" s="1"/>
      <c r="T132" s="1"/>
      <c r="U132" s="144">
        <v>45876</v>
      </c>
      <c r="V132" s="1">
        <f>IF(U132&gt;=E$28,IF(U132&lt;=$E$29,0,1),1)</f>
        <v>1</v>
      </c>
      <c r="W132" s="149">
        <v>45876</v>
      </c>
      <c r="X132" s="150">
        <f>IF(($X$1=""),0,IF(ISBLANK(W132)=FALSE,1,0))</f>
        <v>1</v>
      </c>
      <c r="Y132" s="149"/>
      <c r="Z132" s="150">
        <f>IF(ISBLANK(Y132)=FALSE,1,0)</f>
        <v>0</v>
      </c>
      <c r="AA132" s="149" t="str">
        <f>_xlfn.IFNA(VLOOKUP(U132,$E$45:$E$54,1,FALSE),"Z")</f>
        <v>Z</v>
      </c>
      <c r="AB132" s="150">
        <f>IF(AA132="Z",0,1)</f>
        <v>0</v>
      </c>
      <c r="AC132" s="150">
        <f>IF(V132+X132+Z132+AB132&gt;0,0,1)</f>
        <v>0</v>
      </c>
      <c r="AD132" s="149">
        <f>U132-1</f>
        <v>45875</v>
      </c>
      <c r="AF132" s="150">
        <f>IF($AC132=1,IF(AND($E$31="yes", $U132&lt;$E$32),1,IF(OR($E$31="no", $E$31=""),IF(AND(E$34="yes", U132&lt;E$35),1,IF(OR(E$34="no", E$34=""),1,0)),0)),0)</f>
        <v>0</v>
      </c>
      <c r="AG132" s="150">
        <f>IF($AC132=1,IF(AND($E$31="yes", $U132&gt;=$E$32),IF(AND($E$34="yes", $U132&gt;=$E$35),0,1),0),0)</f>
        <v>0</v>
      </c>
      <c r="AH132" s="150">
        <f>IF($AC132=1,IF(AND($E$34="yes", $U132&gt;=$E$35),1,0),0)</f>
        <v>0</v>
      </c>
      <c r="AJ132" s="1"/>
      <c r="AK132" s="1"/>
      <c r="AL132" s="1"/>
      <c r="AM132" s="1"/>
      <c r="AN132" s="1"/>
      <c r="AO132" s="1"/>
      <c r="AP132" s="1"/>
      <c r="AQ132" s="1"/>
      <c r="AR132" s="1"/>
      <c r="AS132" s="1"/>
      <c r="AT132" s="1"/>
    </row>
    <row r="133" spans="1:46" s="150" customFormat="1">
      <c r="A133" s="204"/>
      <c r="B133" s="1"/>
      <c r="C133" s="1"/>
      <c r="D133" s="1"/>
      <c r="E133" s="1"/>
      <c r="F133" s="1"/>
      <c r="G133" s="1"/>
      <c r="H133" s="1"/>
      <c r="I133" s="1"/>
      <c r="J133" s="147"/>
      <c r="K133" s="1"/>
      <c r="L133" s="1"/>
      <c r="M133" s="1"/>
      <c r="N133" s="1"/>
      <c r="O133" s="1"/>
      <c r="P133" s="1"/>
      <c r="Q133" s="1"/>
      <c r="R133" s="1"/>
      <c r="S133" s="1"/>
      <c r="T133" s="1"/>
      <c r="U133" s="144">
        <v>45877</v>
      </c>
      <c r="V133" s="1">
        <f>IF(U133&gt;=E$28,IF(U133&lt;=$E$29,0,1),1)</f>
        <v>1</v>
      </c>
      <c r="W133" s="149">
        <v>45877</v>
      </c>
      <c r="X133" s="150">
        <f>IF(($X$1=""),0,IF(ISBLANK(W133)=FALSE,1,0))</f>
        <v>1</v>
      </c>
      <c r="Y133" s="149"/>
      <c r="Z133" s="150">
        <f>IF(ISBLANK(Y133)=FALSE,1,0)</f>
        <v>0</v>
      </c>
      <c r="AA133" s="149" t="str">
        <f>_xlfn.IFNA(VLOOKUP(U133,$E$45:$E$54,1,FALSE),"Z")</f>
        <v>Z</v>
      </c>
      <c r="AB133" s="150">
        <f>IF(AA133="Z",0,1)</f>
        <v>0</v>
      </c>
      <c r="AC133" s="150">
        <f>IF(V133+X133+Z133+AB133&gt;0,0,1)</f>
        <v>0</v>
      </c>
      <c r="AD133" s="149">
        <f>U133-1</f>
        <v>45876</v>
      </c>
      <c r="AF133" s="150">
        <f>IF($AC133=1,IF(AND($E$31="yes", $U133&lt;$E$32),1,IF(OR($E$31="no", $E$31=""),IF(AND(E$34="yes", U133&lt;E$35),1,IF(OR(E$34="no", E$34=""),1,0)),0)),0)</f>
        <v>0</v>
      </c>
      <c r="AG133" s="150">
        <f>IF($AC133=1,IF(AND($E$31="yes", $U133&gt;=$E$32),IF(AND($E$34="yes", $U133&gt;=$E$35),0,1),0),0)</f>
        <v>0</v>
      </c>
      <c r="AH133" s="150">
        <f>IF($AC133=1,IF(AND($E$34="yes", $U133&gt;=$E$35),1,0),0)</f>
        <v>0</v>
      </c>
      <c r="AJ133" s="1"/>
      <c r="AK133" s="1"/>
      <c r="AL133" s="1"/>
      <c r="AM133" s="1"/>
      <c r="AN133" s="1"/>
      <c r="AO133" s="1"/>
      <c r="AP133" s="1"/>
      <c r="AQ133" s="1"/>
      <c r="AR133" s="1"/>
      <c r="AS133" s="1"/>
      <c r="AT133" s="1"/>
    </row>
    <row r="134" spans="1:46" s="150" customFormat="1">
      <c r="A134" s="204"/>
      <c r="B134" s="1"/>
      <c r="C134" s="1"/>
      <c r="D134" s="1"/>
      <c r="E134" s="1"/>
      <c r="F134" s="1"/>
      <c r="G134" s="1"/>
      <c r="H134" s="1"/>
      <c r="I134" s="1"/>
      <c r="J134" s="147"/>
      <c r="K134" s="1"/>
      <c r="L134" s="1"/>
      <c r="M134" s="1"/>
      <c r="N134" s="1"/>
      <c r="O134" s="1"/>
      <c r="P134" s="1"/>
      <c r="Q134" s="1"/>
      <c r="R134" s="1"/>
      <c r="S134" s="1"/>
      <c r="T134" s="1"/>
      <c r="U134" s="144">
        <v>45878</v>
      </c>
      <c r="V134" s="1">
        <f>IF(U134&gt;=E$28,IF(U134&lt;=$E$29,0,1),1)</f>
        <v>1</v>
      </c>
      <c r="W134" s="149">
        <v>45878</v>
      </c>
      <c r="X134" s="150">
        <f>IF(($X$1=""),0,IF(ISBLANK(W134)=FALSE,1,0))</f>
        <v>1</v>
      </c>
      <c r="Y134" s="149">
        <v>45878</v>
      </c>
      <c r="Z134" s="150">
        <f>IF(ISBLANK(Y134)=FALSE,1,0)</f>
        <v>1</v>
      </c>
      <c r="AA134" s="149" t="str">
        <f>_xlfn.IFNA(VLOOKUP(U134,$E$45:$E$54,1,FALSE),"Z")</f>
        <v>Z</v>
      </c>
      <c r="AB134" s="150">
        <f>IF(AA134="Z",0,1)</f>
        <v>0</v>
      </c>
      <c r="AC134" s="150">
        <f>IF(V134+X134+Z134+AB134&gt;0,0,1)</f>
        <v>0</v>
      </c>
      <c r="AD134" s="149">
        <f>U134-1</f>
        <v>45877</v>
      </c>
      <c r="AF134" s="150">
        <f>IF($AC134=1,IF(AND($E$31="yes", $U134&lt;$E$32),1,IF(OR($E$31="no", $E$31=""),IF(AND(E$34="yes", U134&lt;E$35),1,IF(OR(E$34="no", E$34=""),1,0)),0)),0)</f>
        <v>0</v>
      </c>
      <c r="AG134" s="150">
        <f>IF($AC134=1,IF(AND($E$31="yes", $U134&gt;=$E$32),IF(AND($E$34="yes", $U134&gt;=$E$35),0,1),0),0)</f>
        <v>0</v>
      </c>
      <c r="AH134" s="150">
        <f>IF($AC134=1,IF(AND($E$34="yes", $U134&gt;=$E$35),1,0),0)</f>
        <v>0</v>
      </c>
      <c r="AJ134" s="1"/>
      <c r="AK134" s="1"/>
      <c r="AL134" s="1"/>
      <c r="AM134" s="1"/>
      <c r="AN134" s="1"/>
      <c r="AO134" s="1"/>
      <c r="AP134" s="1"/>
      <c r="AQ134" s="1"/>
      <c r="AR134" s="1"/>
      <c r="AS134" s="1"/>
      <c r="AT134" s="1"/>
    </row>
    <row r="135" spans="1:46" s="150" customFormat="1">
      <c r="A135" s="204"/>
      <c r="B135" s="1"/>
      <c r="C135" s="1"/>
      <c r="D135" s="1"/>
      <c r="E135" s="1"/>
      <c r="F135" s="1"/>
      <c r="G135" s="1"/>
      <c r="H135" s="1"/>
      <c r="I135" s="1"/>
      <c r="J135" s="147"/>
      <c r="K135" s="1"/>
      <c r="L135" s="1"/>
      <c r="M135" s="1"/>
      <c r="N135" s="1"/>
      <c r="O135" s="1"/>
      <c r="P135" s="1"/>
      <c r="Q135" s="1"/>
      <c r="R135" s="1"/>
      <c r="S135" s="1"/>
      <c r="T135" s="1"/>
      <c r="U135" s="144">
        <v>45879</v>
      </c>
      <c r="V135" s="1">
        <f>IF(U135&gt;=E$28,IF(U135&lt;=$E$29,0,1),1)</f>
        <v>1</v>
      </c>
      <c r="W135" s="149">
        <v>45879</v>
      </c>
      <c r="X135" s="150">
        <f>IF(($X$1=""),0,IF(ISBLANK(W135)=FALSE,1,0))</f>
        <v>1</v>
      </c>
      <c r="Y135" s="149">
        <v>45879</v>
      </c>
      <c r="Z135" s="150">
        <f>IF(ISBLANK(Y135)=FALSE,1,0)</f>
        <v>1</v>
      </c>
      <c r="AA135" s="149" t="str">
        <f>_xlfn.IFNA(VLOOKUP(U135,$E$45:$E$54,1,FALSE),"Z")</f>
        <v>Z</v>
      </c>
      <c r="AB135" s="150">
        <f>IF(AA135="Z",0,1)</f>
        <v>0</v>
      </c>
      <c r="AC135" s="150">
        <f>IF(V135+X135+Z135+AB135&gt;0,0,1)</f>
        <v>0</v>
      </c>
      <c r="AD135" s="149">
        <f>U135-1</f>
        <v>45878</v>
      </c>
      <c r="AF135" s="150">
        <f>IF($AC135=1,IF(AND($E$31="yes", $U135&lt;$E$32),1,IF(OR($E$31="no", $E$31=""),IF(AND(E$34="yes", U135&lt;E$35),1,IF(OR(E$34="no", E$34=""),1,0)),0)),0)</f>
        <v>0</v>
      </c>
      <c r="AG135" s="150">
        <f>IF($AC135=1,IF(AND($E$31="yes", $U135&gt;=$E$32),IF(AND($E$34="yes", $U135&gt;=$E$35),0,1),0),0)</f>
        <v>0</v>
      </c>
      <c r="AH135" s="150">
        <f>IF($AC135=1,IF(AND($E$34="yes", $U135&gt;=$E$35),1,0),0)</f>
        <v>0</v>
      </c>
      <c r="AJ135" s="1"/>
      <c r="AK135" s="1"/>
      <c r="AL135" s="1"/>
      <c r="AM135" s="1"/>
      <c r="AN135" s="1"/>
      <c r="AO135" s="1"/>
      <c r="AP135" s="1"/>
      <c r="AQ135" s="1"/>
      <c r="AR135" s="1"/>
      <c r="AS135" s="1"/>
      <c r="AT135" s="1"/>
    </row>
    <row r="136" spans="1:46" s="150" customFormat="1">
      <c r="A136" s="204"/>
      <c r="B136" s="1"/>
      <c r="C136" s="1"/>
      <c r="D136" s="1"/>
      <c r="E136" s="1"/>
      <c r="F136" s="1"/>
      <c r="G136" s="1"/>
      <c r="H136" s="1"/>
      <c r="I136" s="1"/>
      <c r="J136" s="147"/>
      <c r="K136" s="1"/>
      <c r="L136" s="1"/>
      <c r="M136" s="1"/>
      <c r="N136" s="1"/>
      <c r="O136" s="1"/>
      <c r="P136" s="1"/>
      <c r="Q136" s="1"/>
      <c r="R136" s="1"/>
      <c r="S136" s="1"/>
      <c r="T136" s="1"/>
      <c r="U136" s="144">
        <v>45880</v>
      </c>
      <c r="V136" s="1">
        <f>IF(U136&gt;=E$28,IF(U136&lt;=$E$29,0,1),1)</f>
        <v>1</v>
      </c>
      <c r="W136" s="149">
        <v>45880</v>
      </c>
      <c r="X136" s="150">
        <f>IF(($X$1=""),0,IF(ISBLANK(W136)=FALSE,1,0))</f>
        <v>1</v>
      </c>
      <c r="Y136" s="149"/>
      <c r="Z136" s="150">
        <f>IF(ISBLANK(Y136)=FALSE,1,0)</f>
        <v>0</v>
      </c>
      <c r="AA136" s="149" t="str">
        <f>_xlfn.IFNA(VLOOKUP(U136,$E$45:$E$54,1,FALSE),"Z")</f>
        <v>Z</v>
      </c>
      <c r="AB136" s="150">
        <f>IF(AA136="Z",0,1)</f>
        <v>0</v>
      </c>
      <c r="AC136" s="150">
        <f>IF(V136+X136+Z136+AB136&gt;0,0,1)</f>
        <v>0</v>
      </c>
      <c r="AD136" s="149">
        <f>U136-1</f>
        <v>45879</v>
      </c>
      <c r="AF136" s="150">
        <f>IF($AC136=1,IF(AND($E$31="yes", $U136&lt;$E$32),1,IF(OR($E$31="no", $E$31=""),IF(AND(E$34="yes", U136&lt;E$35),1,IF(OR(E$34="no", E$34=""),1,0)),0)),0)</f>
        <v>0</v>
      </c>
      <c r="AG136" s="150">
        <f>IF($AC136=1,IF(AND($E$31="yes", $U136&gt;=$E$32),IF(AND($E$34="yes", $U136&gt;=$E$35),0,1),0),0)</f>
        <v>0</v>
      </c>
      <c r="AH136" s="150">
        <f>IF($AC136=1,IF(AND($E$34="yes", $U136&gt;=$E$35),1,0),0)</f>
        <v>0</v>
      </c>
      <c r="AJ136" s="1"/>
      <c r="AK136" s="1"/>
      <c r="AL136" s="1"/>
      <c r="AM136" s="1"/>
      <c r="AN136" s="1"/>
      <c r="AO136" s="1"/>
      <c r="AP136" s="1"/>
      <c r="AQ136" s="1"/>
      <c r="AR136" s="1"/>
      <c r="AS136" s="1"/>
      <c r="AT136" s="1"/>
    </row>
    <row r="137" spans="1:46" s="150" customFormat="1">
      <c r="A137" s="204"/>
      <c r="B137" s="1"/>
      <c r="C137" s="1"/>
      <c r="D137" s="1"/>
      <c r="E137" s="1"/>
      <c r="F137" s="1"/>
      <c r="G137" s="1"/>
      <c r="H137" s="1"/>
      <c r="I137" s="1"/>
      <c r="J137" s="147"/>
      <c r="K137" s="1"/>
      <c r="L137" s="1"/>
      <c r="M137" s="1"/>
      <c r="N137" s="1"/>
      <c r="O137" s="1"/>
      <c r="P137" s="1"/>
      <c r="Q137" s="1"/>
      <c r="R137" s="1"/>
      <c r="S137" s="1"/>
      <c r="T137" s="1"/>
      <c r="U137" s="144">
        <v>45881</v>
      </c>
      <c r="V137" s="1">
        <f>IF(U137&gt;=E$28,IF(U137&lt;=$E$29,0,1),1)</f>
        <v>1</v>
      </c>
      <c r="W137" s="149">
        <v>45881</v>
      </c>
      <c r="X137" s="150">
        <f>IF(($X$1=""),0,IF(ISBLANK(W137)=FALSE,1,0))</f>
        <v>1</v>
      </c>
      <c r="Y137" s="149"/>
      <c r="Z137" s="150">
        <f>IF(ISBLANK(Y137)=FALSE,1,0)</f>
        <v>0</v>
      </c>
      <c r="AA137" s="149" t="str">
        <f>_xlfn.IFNA(VLOOKUP(U137,$E$45:$E$54,1,FALSE),"Z")</f>
        <v>Z</v>
      </c>
      <c r="AB137" s="150">
        <f>IF(AA137="Z",0,1)</f>
        <v>0</v>
      </c>
      <c r="AC137" s="150">
        <f>IF(V137+X137+Z137+AB137&gt;0,0,1)</f>
        <v>0</v>
      </c>
      <c r="AD137" s="149">
        <f>U137-1</f>
        <v>45880</v>
      </c>
      <c r="AF137" s="150">
        <f>IF($AC137=1,IF(AND($E$31="yes", $U137&lt;$E$32),1,IF(OR($E$31="no", $E$31=""),IF(AND(E$34="yes", U137&lt;E$35),1,IF(OR(E$34="no", E$34=""),1,0)),0)),0)</f>
        <v>0</v>
      </c>
      <c r="AG137" s="150">
        <f>IF($AC137=1,IF(AND($E$31="yes", $U137&gt;=$E$32),IF(AND($E$34="yes", $U137&gt;=$E$35),0,1),0),0)</f>
        <v>0</v>
      </c>
      <c r="AH137" s="150">
        <f>IF($AC137=1,IF(AND($E$34="yes", $U137&gt;=$E$35),1,0),0)</f>
        <v>0</v>
      </c>
      <c r="AJ137" s="1"/>
      <c r="AK137" s="1"/>
      <c r="AL137" s="1"/>
      <c r="AM137" s="1"/>
      <c r="AN137" s="1"/>
      <c r="AO137" s="1"/>
      <c r="AP137" s="1"/>
      <c r="AQ137" s="1"/>
      <c r="AR137" s="1"/>
      <c r="AS137" s="1"/>
      <c r="AT137" s="1"/>
    </row>
    <row r="138" spans="1:46" s="150" customFormat="1">
      <c r="A138" s="204"/>
      <c r="B138" s="1"/>
      <c r="C138" s="1"/>
      <c r="D138" s="1"/>
      <c r="E138" s="1"/>
      <c r="F138" s="1"/>
      <c r="G138" s="1"/>
      <c r="H138" s="1"/>
      <c r="I138" s="1"/>
      <c r="J138" s="147"/>
      <c r="K138" s="1"/>
      <c r="L138" s="1"/>
      <c r="M138" s="1"/>
      <c r="N138" s="1"/>
      <c r="O138" s="1"/>
      <c r="P138" s="1"/>
      <c r="Q138" s="1"/>
      <c r="R138" s="1"/>
      <c r="S138" s="1"/>
      <c r="T138" s="1"/>
      <c r="U138" s="144">
        <v>45882</v>
      </c>
      <c r="V138" s="1">
        <f>IF(U138&gt;=E$28,IF(U138&lt;=$E$29,0,1),1)</f>
        <v>1</v>
      </c>
      <c r="W138" s="149">
        <v>45882</v>
      </c>
      <c r="X138" s="150">
        <f>IF(($X$1=""),0,IF(ISBLANK(W138)=FALSE,1,0))</f>
        <v>1</v>
      </c>
      <c r="Y138" s="149"/>
      <c r="Z138" s="150">
        <f>IF(ISBLANK(Y138)=FALSE,1,0)</f>
        <v>0</v>
      </c>
      <c r="AA138" s="149" t="str">
        <f>_xlfn.IFNA(VLOOKUP(U138,$E$45:$E$54,1,FALSE),"Z")</f>
        <v>Z</v>
      </c>
      <c r="AB138" s="150">
        <f>IF(AA138="Z",0,1)</f>
        <v>0</v>
      </c>
      <c r="AC138" s="150">
        <f>IF(V138+X138+Z138+AB138&gt;0,0,1)</f>
        <v>0</v>
      </c>
      <c r="AD138" s="149">
        <f>U138-1</f>
        <v>45881</v>
      </c>
      <c r="AF138" s="150">
        <f>IF($AC138=1,IF(AND($E$31="yes", $U138&lt;$E$32),1,IF(OR($E$31="no", $E$31=""),IF(AND(E$34="yes", U138&lt;E$35),1,IF(OR(E$34="no", E$34=""),1,0)),0)),0)</f>
        <v>0</v>
      </c>
      <c r="AG138" s="150">
        <f>IF($AC138=1,IF(AND($E$31="yes", $U138&gt;=$E$32),IF(AND($E$34="yes", $U138&gt;=$E$35),0,1),0),0)</f>
        <v>0</v>
      </c>
      <c r="AH138" s="150">
        <f>IF($AC138=1,IF(AND($E$34="yes", $U138&gt;=$E$35),1,0),0)</f>
        <v>0</v>
      </c>
      <c r="AJ138" s="1"/>
      <c r="AK138" s="1"/>
      <c r="AL138" s="1"/>
      <c r="AM138" s="1"/>
      <c r="AN138" s="1"/>
      <c r="AO138" s="1"/>
      <c r="AP138" s="1"/>
      <c r="AQ138" s="1"/>
      <c r="AR138" s="1"/>
      <c r="AS138" s="1"/>
      <c r="AT138" s="1"/>
    </row>
    <row r="139" spans="1:46" s="150" customFormat="1">
      <c r="A139" s="204"/>
      <c r="B139" s="1"/>
      <c r="C139" s="1"/>
      <c r="D139" s="1"/>
      <c r="E139" s="1"/>
      <c r="F139" s="1"/>
      <c r="G139" s="1"/>
      <c r="H139" s="1"/>
      <c r="I139" s="1"/>
      <c r="J139" s="147"/>
      <c r="K139" s="1"/>
      <c r="L139" s="1"/>
      <c r="M139" s="1"/>
      <c r="N139" s="1"/>
      <c r="O139" s="1"/>
      <c r="P139" s="1"/>
      <c r="Q139" s="1"/>
      <c r="R139" s="1"/>
      <c r="S139" s="1"/>
      <c r="T139" s="1"/>
      <c r="U139" s="144">
        <v>45883</v>
      </c>
      <c r="V139" s="1">
        <f>IF(U139&gt;=E$28,IF(U139&lt;=$E$29,0,1),1)</f>
        <v>1</v>
      </c>
      <c r="W139" s="149">
        <v>45883</v>
      </c>
      <c r="X139" s="150">
        <f>IF(($X$1=""),0,IF(ISBLANK(W139)=FALSE,1,0))</f>
        <v>1</v>
      </c>
      <c r="Y139" s="149"/>
      <c r="Z139" s="150">
        <f>IF(ISBLANK(Y139)=FALSE,1,0)</f>
        <v>0</v>
      </c>
      <c r="AA139" s="149" t="str">
        <f>_xlfn.IFNA(VLOOKUP(U139,$E$45:$E$54,1,FALSE),"Z")</f>
        <v>Z</v>
      </c>
      <c r="AB139" s="150">
        <f>IF(AA139="Z",0,1)</f>
        <v>0</v>
      </c>
      <c r="AC139" s="150">
        <f>IF(V139+X139+Z139+AB139&gt;0,0,1)</f>
        <v>0</v>
      </c>
      <c r="AD139" s="149">
        <f>U139-1</f>
        <v>45882</v>
      </c>
      <c r="AF139" s="150">
        <f>IF($AC139=1,IF(AND($E$31="yes", $U139&lt;$E$32),1,IF(OR($E$31="no", $E$31=""),IF(AND(E$34="yes", U139&lt;E$35),1,IF(OR(E$34="no", E$34=""),1,0)),0)),0)</f>
        <v>0</v>
      </c>
      <c r="AG139" s="150">
        <f>IF($AC139=1,IF(AND($E$31="yes", $U139&gt;=$E$32),IF(AND($E$34="yes", $U139&gt;=$E$35),0,1),0),0)</f>
        <v>0</v>
      </c>
      <c r="AH139" s="150">
        <f>IF($AC139=1,IF(AND($E$34="yes", $U139&gt;=$E$35),1,0),0)</f>
        <v>0</v>
      </c>
      <c r="AJ139" s="1"/>
      <c r="AK139" s="1"/>
      <c r="AL139" s="1"/>
      <c r="AM139" s="1"/>
      <c r="AN139" s="1"/>
      <c r="AO139" s="1"/>
      <c r="AP139" s="1"/>
      <c r="AQ139" s="1"/>
      <c r="AR139" s="1"/>
      <c r="AS139" s="1"/>
      <c r="AT139" s="1"/>
    </row>
    <row r="140" spans="1:46" s="150" customFormat="1">
      <c r="A140" s="204"/>
      <c r="B140" s="1"/>
      <c r="C140" s="1"/>
      <c r="D140" s="1"/>
      <c r="E140" s="1"/>
      <c r="F140" s="1"/>
      <c r="G140" s="1"/>
      <c r="H140" s="1"/>
      <c r="I140" s="1"/>
      <c r="J140" s="147"/>
      <c r="K140" s="1"/>
      <c r="L140" s="1"/>
      <c r="M140" s="1"/>
      <c r="N140" s="1"/>
      <c r="O140" s="1"/>
      <c r="P140" s="1"/>
      <c r="Q140" s="1"/>
      <c r="R140" s="1"/>
      <c r="S140" s="1"/>
      <c r="T140" s="1"/>
      <c r="U140" s="144">
        <v>45884</v>
      </c>
      <c r="V140" s="1">
        <f>IF(U140&gt;=E$28,IF(U140&lt;=$E$29,0,1),1)</f>
        <v>1</v>
      </c>
      <c r="W140" s="149">
        <v>45884</v>
      </c>
      <c r="X140" s="150">
        <f>IF(($X$1=""),0,IF(ISBLANK(W140)=FALSE,1,0))</f>
        <v>1</v>
      </c>
      <c r="Y140" s="149"/>
      <c r="Z140" s="150">
        <f>IF(ISBLANK(Y140)=FALSE,1,0)</f>
        <v>0</v>
      </c>
      <c r="AA140" s="149" t="str">
        <f>_xlfn.IFNA(VLOOKUP(U140,$E$45:$E$54,1,FALSE),"Z")</f>
        <v>Z</v>
      </c>
      <c r="AB140" s="150">
        <f>IF(AA140="Z",0,1)</f>
        <v>0</v>
      </c>
      <c r="AC140" s="150">
        <f>IF(V140+X140+Z140+AB140&gt;0,0,1)</f>
        <v>0</v>
      </c>
      <c r="AD140" s="149">
        <f>U140-1</f>
        <v>45883</v>
      </c>
      <c r="AF140" s="150">
        <f>IF($AC140=1,IF(AND($E$31="yes", $U140&lt;$E$32),1,IF(OR($E$31="no", $E$31=""),IF(AND(E$34="yes", U140&lt;E$35),1,IF(OR(E$34="no", E$34=""),1,0)),0)),0)</f>
        <v>0</v>
      </c>
      <c r="AG140" s="150">
        <f>IF($AC140=1,IF(AND($E$31="yes", $U140&gt;=$E$32),IF(AND($E$34="yes", $U140&gt;=$E$35),0,1),0),0)</f>
        <v>0</v>
      </c>
      <c r="AH140" s="150">
        <f>IF($AC140=1,IF(AND($E$34="yes", $U140&gt;=$E$35),1,0),0)</f>
        <v>0</v>
      </c>
      <c r="AJ140" s="1"/>
      <c r="AK140" s="1"/>
      <c r="AL140" s="1"/>
      <c r="AM140" s="1"/>
      <c r="AN140" s="1"/>
      <c r="AO140" s="1"/>
      <c r="AP140" s="1"/>
      <c r="AQ140" s="1"/>
      <c r="AR140" s="1"/>
      <c r="AS140" s="1"/>
      <c r="AT140" s="1"/>
    </row>
    <row r="141" spans="1:46" s="150" customFormat="1">
      <c r="A141" s="204"/>
      <c r="B141" s="1"/>
      <c r="C141" s="1"/>
      <c r="D141" s="1"/>
      <c r="E141" s="1"/>
      <c r="F141" s="1"/>
      <c r="G141" s="1"/>
      <c r="H141" s="1"/>
      <c r="I141" s="1"/>
      <c r="J141" s="147"/>
      <c r="K141" s="1"/>
      <c r="L141" s="1"/>
      <c r="M141" s="1"/>
      <c r="N141" s="1"/>
      <c r="O141" s="1"/>
      <c r="P141" s="1"/>
      <c r="Q141" s="1"/>
      <c r="R141" s="1"/>
      <c r="S141" s="1"/>
      <c r="T141" s="1"/>
      <c r="U141" s="144">
        <v>45885</v>
      </c>
      <c r="V141" s="1">
        <f>IF(U141&gt;=E$28,IF(U141&lt;=$E$29,0,1),1)</f>
        <v>1</v>
      </c>
      <c r="W141" s="149">
        <v>45885</v>
      </c>
      <c r="X141" s="150">
        <f>IF(($X$1=""),0,IF(ISBLANK(W141)=FALSE,1,0))</f>
        <v>1</v>
      </c>
      <c r="Y141" s="149">
        <v>45885</v>
      </c>
      <c r="Z141" s="150">
        <f>IF(ISBLANK(Y141)=FALSE,1,0)</f>
        <v>1</v>
      </c>
      <c r="AA141" s="149" t="str">
        <f>_xlfn.IFNA(VLOOKUP(U141,$E$45:$E$54,1,FALSE),"Z")</f>
        <v>Z</v>
      </c>
      <c r="AB141" s="150">
        <f>IF(AA141="Z",0,1)</f>
        <v>0</v>
      </c>
      <c r="AC141" s="150">
        <f>IF(V141+X141+Z141+AB141&gt;0,0,1)</f>
        <v>0</v>
      </c>
      <c r="AD141" s="149">
        <f>U141-1</f>
        <v>45884</v>
      </c>
      <c r="AF141" s="150">
        <f>IF($AC141=1,IF(AND($E$31="yes", $U141&lt;$E$32),1,IF(OR($E$31="no", $E$31=""),IF(AND(E$34="yes", U141&lt;E$35),1,IF(OR(E$34="no", E$34=""),1,0)),0)),0)</f>
        <v>0</v>
      </c>
      <c r="AG141" s="150">
        <f>IF($AC141=1,IF(AND($E$31="yes", $U141&gt;=$E$32),IF(AND($E$34="yes", $U141&gt;=$E$35),0,1),0),0)</f>
        <v>0</v>
      </c>
      <c r="AH141" s="150">
        <f>IF($AC141=1,IF(AND($E$34="yes", $U141&gt;=$E$35),1,0),0)</f>
        <v>0</v>
      </c>
      <c r="AJ141" s="1"/>
      <c r="AK141" s="1"/>
      <c r="AL141" s="1"/>
      <c r="AM141" s="1"/>
      <c r="AN141" s="1"/>
      <c r="AO141" s="1"/>
      <c r="AP141" s="1"/>
      <c r="AQ141" s="1"/>
      <c r="AR141" s="1"/>
      <c r="AS141" s="1"/>
      <c r="AT141" s="1"/>
    </row>
    <row r="142" spans="1:46" s="150" customFormat="1">
      <c r="A142" s="204"/>
      <c r="B142" s="1"/>
      <c r="C142" s="1"/>
      <c r="D142" s="1"/>
      <c r="E142" s="1"/>
      <c r="F142" s="1"/>
      <c r="G142" s="1"/>
      <c r="H142" s="1"/>
      <c r="I142" s="1"/>
      <c r="J142" s="147"/>
      <c r="K142" s="1"/>
      <c r="L142" s="1"/>
      <c r="M142" s="1"/>
      <c r="N142" s="1"/>
      <c r="O142" s="1"/>
      <c r="P142" s="1"/>
      <c r="Q142" s="1"/>
      <c r="R142" s="1"/>
      <c r="S142" s="1"/>
      <c r="T142" s="1"/>
      <c r="U142" s="144">
        <v>45886</v>
      </c>
      <c r="V142" s="1">
        <f>IF(U142&gt;=E$28,IF(U142&lt;=$E$29,0,1),1)</f>
        <v>1</v>
      </c>
      <c r="W142" s="149">
        <v>45886</v>
      </c>
      <c r="X142" s="150">
        <f>IF(($X$1=""),0,IF(ISBLANK(W142)=FALSE,1,0))</f>
        <v>1</v>
      </c>
      <c r="Y142" s="149">
        <v>45886</v>
      </c>
      <c r="Z142" s="150">
        <f>IF(ISBLANK(Y142)=FALSE,1,0)</f>
        <v>1</v>
      </c>
      <c r="AA142" s="149" t="str">
        <f>_xlfn.IFNA(VLOOKUP(U142,$E$45:$E$54,1,FALSE),"Z")</f>
        <v>Z</v>
      </c>
      <c r="AB142" s="150">
        <f>IF(AA142="Z",0,1)</f>
        <v>0</v>
      </c>
      <c r="AC142" s="150">
        <f>IF(V142+X142+Z142+AB142&gt;0,0,1)</f>
        <v>0</v>
      </c>
      <c r="AD142" s="149">
        <f>U142-1</f>
        <v>45885</v>
      </c>
      <c r="AF142" s="150">
        <f>IF($AC142=1,IF(AND($E$31="yes", $U142&lt;$E$32),1,IF(OR($E$31="no", $E$31=""),IF(AND(E$34="yes", U142&lt;E$35),1,IF(OR(E$34="no", E$34=""),1,0)),0)),0)</f>
        <v>0</v>
      </c>
      <c r="AG142" s="150">
        <f>IF($AC142=1,IF(AND($E$31="yes", $U142&gt;=$E$32),IF(AND($E$34="yes", $U142&gt;=$E$35),0,1),0),0)</f>
        <v>0</v>
      </c>
      <c r="AH142" s="150">
        <f>IF($AC142=1,IF(AND($E$34="yes", $U142&gt;=$E$35),1,0),0)</f>
        <v>0</v>
      </c>
      <c r="AJ142" s="1"/>
      <c r="AK142" s="1"/>
      <c r="AL142" s="1"/>
      <c r="AM142" s="1"/>
      <c r="AN142" s="1"/>
      <c r="AO142" s="1"/>
      <c r="AP142" s="1"/>
      <c r="AQ142" s="1"/>
      <c r="AR142" s="1"/>
      <c r="AS142" s="1"/>
      <c r="AT142" s="1"/>
    </row>
    <row r="143" spans="1:46" s="150" customFormat="1">
      <c r="A143" s="204"/>
      <c r="B143" s="1"/>
      <c r="C143" s="1"/>
      <c r="D143" s="1"/>
      <c r="E143" s="1"/>
      <c r="F143" s="1"/>
      <c r="G143" s="1"/>
      <c r="H143" s="1"/>
      <c r="I143" s="1"/>
      <c r="J143" s="147"/>
      <c r="K143" s="1"/>
      <c r="L143" s="1"/>
      <c r="M143" s="1"/>
      <c r="N143" s="1"/>
      <c r="O143" s="1"/>
      <c r="P143" s="1"/>
      <c r="Q143" s="1"/>
      <c r="R143" s="1"/>
      <c r="S143" s="1"/>
      <c r="T143" s="1"/>
      <c r="U143" s="144">
        <v>45887</v>
      </c>
      <c r="V143" s="1">
        <f>IF(U143&gt;=E$28,IF(U143&lt;=$E$29,0,1),1)</f>
        <v>1</v>
      </c>
      <c r="W143" s="149">
        <v>45887</v>
      </c>
      <c r="X143" s="150">
        <f>IF(($X$1=""),0,IF(ISBLANK(W143)=FALSE,1,0))</f>
        <v>1</v>
      </c>
      <c r="Y143" s="149"/>
      <c r="Z143" s="150">
        <f>IF(ISBLANK(Y143)=FALSE,1,0)</f>
        <v>0</v>
      </c>
      <c r="AA143" s="149" t="str">
        <f>_xlfn.IFNA(VLOOKUP(U143,$E$45:$E$54,1,FALSE),"Z")</f>
        <v>Z</v>
      </c>
      <c r="AB143" s="150">
        <f>IF(AA143="Z",0,1)</f>
        <v>0</v>
      </c>
      <c r="AC143" s="150">
        <f>IF(V143+X143+Z143+AB143&gt;0,0,1)</f>
        <v>0</v>
      </c>
      <c r="AD143" s="149">
        <f>U143-1</f>
        <v>45886</v>
      </c>
      <c r="AF143" s="150">
        <f>IF($AC143=1,IF(AND($E$31="yes", $U143&lt;$E$32),1,IF(OR($E$31="no", $E$31=""),IF(AND(E$34="yes", U143&lt;E$35),1,IF(OR(E$34="no", E$34=""),1,0)),0)),0)</f>
        <v>0</v>
      </c>
      <c r="AG143" s="150">
        <f>IF($AC143=1,IF(AND($E$31="yes", $U143&gt;=$E$32),IF(AND($E$34="yes", $U143&gt;=$E$35),0,1),0),0)</f>
        <v>0</v>
      </c>
      <c r="AH143" s="150">
        <f>IF($AC143=1,IF(AND($E$34="yes", $U143&gt;=$E$35),1,0),0)</f>
        <v>0</v>
      </c>
      <c r="AJ143" s="1"/>
      <c r="AK143" s="1"/>
      <c r="AL143" s="1"/>
      <c r="AM143" s="1"/>
      <c r="AN143" s="1"/>
      <c r="AO143" s="1"/>
      <c r="AP143" s="1"/>
      <c r="AQ143" s="1"/>
      <c r="AR143" s="1"/>
      <c r="AS143" s="1"/>
      <c r="AT143" s="1"/>
    </row>
    <row r="144" spans="1:46" s="150" customFormat="1">
      <c r="A144" s="204"/>
      <c r="B144" s="1"/>
      <c r="C144" s="1"/>
      <c r="D144" s="1"/>
      <c r="E144" s="1"/>
      <c r="F144" s="1"/>
      <c r="G144" s="1"/>
      <c r="H144" s="1"/>
      <c r="I144" s="1"/>
      <c r="J144" s="147"/>
      <c r="K144" s="1"/>
      <c r="L144" s="1"/>
      <c r="M144" s="1"/>
      <c r="N144" s="1"/>
      <c r="O144" s="1"/>
      <c r="P144" s="1"/>
      <c r="Q144" s="1"/>
      <c r="R144" s="1"/>
      <c r="S144" s="1"/>
      <c r="T144" s="1"/>
      <c r="U144" s="144">
        <v>45888</v>
      </c>
      <c r="V144" s="1">
        <f>IF(U144&gt;=E$28,IF(U144&lt;=$E$29,0,1),1)</f>
        <v>1</v>
      </c>
      <c r="W144" s="149">
        <v>45888</v>
      </c>
      <c r="X144" s="150">
        <f>IF(($X$1=""),0,IF(ISBLANK(W144)=FALSE,1,0))</f>
        <v>1</v>
      </c>
      <c r="Y144" s="149"/>
      <c r="Z144" s="150">
        <f>IF(ISBLANK(Y144)=FALSE,1,0)</f>
        <v>0</v>
      </c>
      <c r="AA144" s="149" t="str">
        <f>_xlfn.IFNA(VLOOKUP(U144,$E$45:$E$54,1,FALSE),"Z")</f>
        <v>Z</v>
      </c>
      <c r="AB144" s="150">
        <f>IF(AA144="Z",0,1)</f>
        <v>0</v>
      </c>
      <c r="AC144" s="150">
        <f>IF(V144+X144+Z144+AB144&gt;0,0,1)</f>
        <v>0</v>
      </c>
      <c r="AD144" s="149">
        <f>U144-1</f>
        <v>45887</v>
      </c>
      <c r="AF144" s="150">
        <f>IF($AC144=1,IF(AND($E$31="yes", $U144&lt;$E$32),1,IF(OR($E$31="no", $E$31=""),IF(AND(E$34="yes", U144&lt;E$35),1,IF(OR(E$34="no", E$34=""),1,0)),0)),0)</f>
        <v>0</v>
      </c>
      <c r="AG144" s="150">
        <f>IF($AC144=1,IF(AND($E$31="yes", $U144&gt;=$E$32),IF(AND($E$34="yes", $U144&gt;=$E$35),0,1),0),0)</f>
        <v>0</v>
      </c>
      <c r="AH144" s="150">
        <f>IF($AC144=1,IF(AND($E$34="yes", $U144&gt;=$E$35),1,0),0)</f>
        <v>0</v>
      </c>
      <c r="AJ144" s="1"/>
      <c r="AK144" s="1"/>
      <c r="AL144" s="1"/>
      <c r="AM144" s="1"/>
      <c r="AN144" s="1"/>
      <c r="AO144" s="1"/>
      <c r="AP144" s="1"/>
      <c r="AQ144" s="1"/>
      <c r="AR144" s="1"/>
      <c r="AS144" s="1"/>
      <c r="AT144" s="1"/>
    </row>
    <row r="145" spans="1:46" s="150" customFormat="1">
      <c r="A145" s="204"/>
      <c r="B145" s="1"/>
      <c r="C145" s="1"/>
      <c r="D145" s="1"/>
      <c r="E145" s="1"/>
      <c r="F145" s="1"/>
      <c r="G145" s="1"/>
      <c r="H145" s="1"/>
      <c r="I145" s="1"/>
      <c r="J145" s="147"/>
      <c r="K145" s="1"/>
      <c r="L145" s="1"/>
      <c r="M145" s="1"/>
      <c r="N145" s="1"/>
      <c r="O145" s="1"/>
      <c r="P145" s="1"/>
      <c r="Q145" s="1"/>
      <c r="R145" s="1"/>
      <c r="S145" s="1"/>
      <c r="T145" s="1"/>
      <c r="U145" s="144">
        <v>45889</v>
      </c>
      <c r="V145" s="1">
        <f>IF(U145&gt;=E$28,IF(U145&lt;=$E$29,0,1),1)</f>
        <v>1</v>
      </c>
      <c r="W145" s="149">
        <v>45889</v>
      </c>
      <c r="X145" s="150">
        <f>IF(($X$1=""),0,IF(ISBLANK(W145)=FALSE,1,0))</f>
        <v>1</v>
      </c>
      <c r="Y145" s="149"/>
      <c r="Z145" s="150">
        <f>IF(ISBLANK(Y145)=FALSE,1,0)</f>
        <v>0</v>
      </c>
      <c r="AA145" s="149" t="str">
        <f>_xlfn.IFNA(VLOOKUP(U145,$E$45:$E$54,1,FALSE),"Z")</f>
        <v>Z</v>
      </c>
      <c r="AB145" s="150">
        <f>IF(AA145="Z",0,1)</f>
        <v>0</v>
      </c>
      <c r="AC145" s="150">
        <f>IF(V145+X145+Z145+AB145&gt;0,0,1)</f>
        <v>0</v>
      </c>
      <c r="AD145" s="149">
        <f>U145-1</f>
        <v>45888</v>
      </c>
      <c r="AF145" s="150">
        <f>IF($AC145=1,IF(AND($E$31="yes", $U145&lt;$E$32),1,IF(OR($E$31="no", $E$31=""),IF(AND(E$34="yes", U145&lt;E$35),1,IF(OR(E$34="no", E$34=""),1,0)),0)),0)</f>
        <v>0</v>
      </c>
      <c r="AG145" s="150">
        <f>IF($AC145=1,IF(AND($E$31="yes", $U145&gt;=$E$32),IF(AND($E$34="yes", $U145&gt;=$E$35),0,1),0),0)</f>
        <v>0</v>
      </c>
      <c r="AH145" s="150">
        <f>IF($AC145=1,IF(AND($E$34="yes", $U145&gt;=$E$35),1,0),0)</f>
        <v>0</v>
      </c>
      <c r="AJ145" s="1"/>
      <c r="AK145" s="1"/>
      <c r="AL145" s="1"/>
      <c r="AM145" s="1"/>
      <c r="AN145" s="1"/>
      <c r="AO145" s="1"/>
      <c r="AP145" s="1"/>
      <c r="AQ145" s="1"/>
      <c r="AR145" s="1"/>
      <c r="AS145" s="1"/>
      <c r="AT145" s="1"/>
    </row>
    <row r="146" spans="1:46" s="150" customFormat="1">
      <c r="A146" s="204"/>
      <c r="B146" s="1"/>
      <c r="C146" s="1"/>
      <c r="D146" s="1"/>
      <c r="E146" s="1"/>
      <c r="F146" s="1"/>
      <c r="G146" s="1"/>
      <c r="H146" s="1"/>
      <c r="I146" s="1"/>
      <c r="J146" s="147"/>
      <c r="K146" s="1"/>
      <c r="L146" s="1"/>
      <c r="M146" s="1"/>
      <c r="N146" s="1"/>
      <c r="O146" s="1"/>
      <c r="P146" s="1"/>
      <c r="Q146" s="1"/>
      <c r="R146" s="1"/>
      <c r="S146" s="1"/>
      <c r="T146" s="1"/>
      <c r="U146" s="144">
        <v>45890</v>
      </c>
      <c r="V146" s="1">
        <f>IF(U146&gt;=E$28,IF(U146&lt;=$E$29,0,1),1)</f>
        <v>1</v>
      </c>
      <c r="W146" s="149">
        <v>45890</v>
      </c>
      <c r="X146" s="150">
        <f>IF(($X$1=""),0,IF(ISBLANK(W146)=FALSE,1,0))</f>
        <v>1</v>
      </c>
      <c r="Y146" s="149"/>
      <c r="Z146" s="150">
        <f>IF(ISBLANK(Y146)=FALSE,1,0)</f>
        <v>0</v>
      </c>
      <c r="AA146" s="149" t="str">
        <f>_xlfn.IFNA(VLOOKUP(U146,$E$45:$E$54,1,FALSE),"Z")</f>
        <v>Z</v>
      </c>
      <c r="AB146" s="150">
        <f>IF(AA146="Z",0,1)</f>
        <v>0</v>
      </c>
      <c r="AC146" s="150">
        <f>IF(V146+X146+Z146+AB146&gt;0,0,1)</f>
        <v>0</v>
      </c>
      <c r="AD146" s="149">
        <f>U146-1</f>
        <v>45889</v>
      </c>
      <c r="AF146" s="150">
        <f>IF($AC146=1,IF(AND($E$31="yes", $U146&lt;$E$32),1,IF(OR($E$31="no", $E$31=""),IF(AND(E$34="yes", U146&lt;E$35),1,IF(OR(E$34="no", E$34=""),1,0)),0)),0)</f>
        <v>0</v>
      </c>
      <c r="AG146" s="150">
        <f>IF($AC146=1,IF(AND($E$31="yes", $U146&gt;=$E$32),IF(AND($E$34="yes", $U146&gt;=$E$35),0,1),0),0)</f>
        <v>0</v>
      </c>
      <c r="AH146" s="150">
        <f>IF($AC146=1,IF(AND($E$34="yes", $U146&gt;=$E$35),1,0),0)</f>
        <v>0</v>
      </c>
      <c r="AJ146" s="1"/>
      <c r="AK146" s="1"/>
      <c r="AL146" s="1"/>
      <c r="AM146" s="1"/>
      <c r="AN146" s="1"/>
      <c r="AO146" s="1"/>
      <c r="AP146" s="1"/>
      <c r="AQ146" s="1"/>
      <c r="AR146" s="1"/>
      <c r="AS146" s="1"/>
      <c r="AT146" s="1"/>
    </row>
    <row r="147" spans="1:46" s="150" customFormat="1">
      <c r="A147" s="204"/>
      <c r="B147" s="1"/>
      <c r="C147" s="1"/>
      <c r="D147" s="1"/>
      <c r="E147" s="1"/>
      <c r="F147" s="1"/>
      <c r="G147" s="1"/>
      <c r="H147" s="1"/>
      <c r="I147" s="1"/>
      <c r="J147" s="147"/>
      <c r="K147" s="1"/>
      <c r="L147" s="1"/>
      <c r="M147" s="1"/>
      <c r="N147" s="1"/>
      <c r="O147" s="1"/>
      <c r="P147" s="1"/>
      <c r="Q147" s="1"/>
      <c r="R147" s="1"/>
      <c r="S147" s="1"/>
      <c r="T147" s="1"/>
      <c r="U147" s="144">
        <v>45891</v>
      </c>
      <c r="V147" s="1">
        <f>IF(U147&gt;=E$28,IF(U147&lt;=$E$29,0,1),1)</f>
        <v>1</v>
      </c>
      <c r="W147" s="149">
        <v>45891</v>
      </c>
      <c r="X147" s="150">
        <f>IF(($X$1=""),0,IF(ISBLANK(W147)=FALSE,1,0))</f>
        <v>1</v>
      </c>
      <c r="Y147" s="149"/>
      <c r="Z147" s="150">
        <f>IF(ISBLANK(Y147)=FALSE,1,0)</f>
        <v>0</v>
      </c>
      <c r="AA147" s="149" t="str">
        <f>_xlfn.IFNA(VLOOKUP(U147,$E$45:$E$54,1,FALSE),"Z")</f>
        <v>Z</v>
      </c>
      <c r="AB147" s="150">
        <f>IF(AA147="Z",0,1)</f>
        <v>0</v>
      </c>
      <c r="AC147" s="150">
        <f>IF(V147+X147+Z147+AB147&gt;0,0,1)</f>
        <v>0</v>
      </c>
      <c r="AD147" s="149">
        <f>U147-1</f>
        <v>45890</v>
      </c>
      <c r="AF147" s="150">
        <f>IF($AC147=1,IF(AND($E$31="yes", $U147&lt;$E$32),1,IF(OR($E$31="no", $E$31=""),IF(AND(E$34="yes", U147&lt;E$35),1,IF(OR(E$34="no", E$34=""),1,0)),0)),0)</f>
        <v>0</v>
      </c>
      <c r="AG147" s="150">
        <f>IF($AC147=1,IF(AND($E$31="yes", $U147&gt;=$E$32),IF(AND($E$34="yes", $U147&gt;=$E$35),0,1),0),0)</f>
        <v>0</v>
      </c>
      <c r="AH147" s="150">
        <f>IF($AC147=1,IF(AND($E$34="yes", $U147&gt;=$E$35),1,0),0)</f>
        <v>0</v>
      </c>
      <c r="AJ147" s="1"/>
      <c r="AK147" s="1"/>
      <c r="AL147" s="1"/>
      <c r="AM147" s="1"/>
      <c r="AN147" s="1"/>
      <c r="AO147" s="1"/>
      <c r="AP147" s="1"/>
      <c r="AQ147" s="1"/>
      <c r="AR147" s="1"/>
      <c r="AS147" s="1"/>
      <c r="AT147" s="1"/>
    </row>
    <row r="148" spans="1:46" s="150" customFormat="1">
      <c r="A148" s="204"/>
      <c r="B148" s="1"/>
      <c r="C148" s="1"/>
      <c r="D148" s="1"/>
      <c r="E148" s="1"/>
      <c r="F148" s="1"/>
      <c r="G148" s="1"/>
      <c r="H148" s="1"/>
      <c r="I148" s="1"/>
      <c r="J148" s="147"/>
      <c r="K148" s="1"/>
      <c r="L148" s="1"/>
      <c r="M148" s="1"/>
      <c r="N148" s="1"/>
      <c r="O148" s="1"/>
      <c r="P148" s="1"/>
      <c r="Q148" s="1"/>
      <c r="R148" s="1"/>
      <c r="S148" s="1"/>
      <c r="T148" s="1"/>
      <c r="U148" s="144">
        <v>45892</v>
      </c>
      <c r="V148" s="1">
        <f>IF(U148&gt;=E$28,IF(U148&lt;=$E$29,0,1),1)</f>
        <v>1</v>
      </c>
      <c r="W148" s="149">
        <v>45892</v>
      </c>
      <c r="X148" s="150">
        <f>IF(($X$1=""),0,IF(ISBLANK(W148)=FALSE,1,0))</f>
        <v>1</v>
      </c>
      <c r="Y148" s="149">
        <v>45892</v>
      </c>
      <c r="Z148" s="150">
        <f>IF(ISBLANK(Y148)=FALSE,1,0)</f>
        <v>1</v>
      </c>
      <c r="AA148" s="149" t="str">
        <f>_xlfn.IFNA(VLOOKUP(U148,$E$45:$E$54,1,FALSE),"Z")</f>
        <v>Z</v>
      </c>
      <c r="AB148" s="150">
        <f>IF(AA148="Z",0,1)</f>
        <v>0</v>
      </c>
      <c r="AC148" s="150">
        <f>IF(V148+X148+Z148+AB148&gt;0,0,1)</f>
        <v>0</v>
      </c>
      <c r="AD148" s="149">
        <f>U148-1</f>
        <v>45891</v>
      </c>
      <c r="AF148" s="150">
        <f>IF($AC148=1,IF(AND($E$31="yes", $U148&lt;$E$32),1,IF(OR($E$31="no", $E$31=""),IF(AND(E$34="yes", U148&lt;E$35),1,IF(OR(E$34="no", E$34=""),1,0)),0)),0)</f>
        <v>0</v>
      </c>
      <c r="AG148" s="150">
        <f>IF($AC148=1,IF(AND($E$31="yes", $U148&gt;=$E$32),IF(AND($E$34="yes", $U148&gt;=$E$35),0,1),0),0)</f>
        <v>0</v>
      </c>
      <c r="AH148" s="150">
        <f>IF($AC148=1,IF(AND($E$34="yes", $U148&gt;=$E$35),1,0),0)</f>
        <v>0</v>
      </c>
      <c r="AJ148" s="1"/>
      <c r="AK148" s="1"/>
      <c r="AL148" s="1"/>
      <c r="AM148" s="1"/>
      <c r="AN148" s="1"/>
      <c r="AO148" s="1"/>
      <c r="AP148" s="1"/>
      <c r="AQ148" s="1"/>
      <c r="AR148" s="1"/>
      <c r="AS148" s="1"/>
      <c r="AT148" s="1"/>
    </row>
    <row r="149" spans="1:46" s="150" customFormat="1">
      <c r="A149" s="204"/>
      <c r="B149" s="1"/>
      <c r="C149" s="1"/>
      <c r="D149" s="1"/>
      <c r="E149" s="1"/>
      <c r="F149" s="1"/>
      <c r="G149" s="1"/>
      <c r="H149" s="1"/>
      <c r="I149" s="1"/>
      <c r="J149" s="147"/>
      <c r="K149" s="1"/>
      <c r="L149" s="1"/>
      <c r="M149" s="1"/>
      <c r="N149" s="1"/>
      <c r="O149" s="1"/>
      <c r="P149" s="1"/>
      <c r="Q149" s="1"/>
      <c r="R149" s="1"/>
      <c r="S149" s="1"/>
      <c r="T149" s="1"/>
      <c r="U149" s="144">
        <v>45893</v>
      </c>
      <c r="V149" s="1">
        <f>IF(U149&gt;=E$28,IF(U149&lt;=$E$29,0,1),1)</f>
        <v>1</v>
      </c>
      <c r="W149" s="149">
        <v>45893</v>
      </c>
      <c r="X149" s="150">
        <f>IF(($X$1=""),0,IF(ISBLANK(W149)=FALSE,1,0))</f>
        <v>1</v>
      </c>
      <c r="Y149" s="149">
        <v>45893</v>
      </c>
      <c r="Z149" s="150">
        <f>IF(ISBLANK(Y149)=FALSE,1,0)</f>
        <v>1</v>
      </c>
      <c r="AA149" s="149" t="str">
        <f>_xlfn.IFNA(VLOOKUP(U149,$E$45:$E$54,1,FALSE),"Z")</f>
        <v>Z</v>
      </c>
      <c r="AB149" s="150">
        <f>IF(AA149="Z",0,1)</f>
        <v>0</v>
      </c>
      <c r="AC149" s="150">
        <f>IF(V149+X149+Z149+AB149&gt;0,0,1)</f>
        <v>0</v>
      </c>
      <c r="AD149" s="149">
        <f>U149-1</f>
        <v>45892</v>
      </c>
      <c r="AF149" s="150">
        <f>IF($AC149=1,IF(AND($E$31="yes", $U149&lt;$E$32),1,IF(OR($E$31="no", $E$31=""),IF(AND(E$34="yes", U149&lt;E$35),1,IF(OR(E$34="no", E$34=""),1,0)),0)),0)</f>
        <v>0</v>
      </c>
      <c r="AG149" s="150">
        <f>IF($AC149=1,IF(AND($E$31="yes", $U149&gt;=$E$32),IF(AND($E$34="yes", $U149&gt;=$E$35),0,1),0),0)</f>
        <v>0</v>
      </c>
      <c r="AH149" s="150">
        <f>IF($AC149=1,IF(AND($E$34="yes", $U149&gt;=$E$35),1,0),0)</f>
        <v>0</v>
      </c>
      <c r="AJ149" s="1"/>
      <c r="AK149" s="1"/>
      <c r="AL149" s="1"/>
      <c r="AM149" s="1"/>
      <c r="AN149" s="1"/>
      <c r="AO149" s="1"/>
      <c r="AP149" s="1"/>
      <c r="AQ149" s="1"/>
      <c r="AR149" s="1"/>
      <c r="AS149" s="1"/>
      <c r="AT149" s="1"/>
    </row>
    <row r="150" spans="1:46" s="150" customFormat="1">
      <c r="A150" s="204"/>
      <c r="B150" s="1"/>
      <c r="C150" s="1"/>
      <c r="D150" s="1"/>
      <c r="E150" s="1"/>
      <c r="F150" s="1"/>
      <c r="G150" s="1"/>
      <c r="H150" s="1"/>
      <c r="I150" s="1"/>
      <c r="J150" s="147"/>
      <c r="K150" s="1"/>
      <c r="L150" s="1"/>
      <c r="M150" s="1"/>
      <c r="N150" s="1"/>
      <c r="O150" s="1"/>
      <c r="P150" s="1"/>
      <c r="Q150" s="1"/>
      <c r="R150" s="1"/>
      <c r="S150" s="1"/>
      <c r="T150" s="1"/>
      <c r="U150" s="144">
        <v>45894</v>
      </c>
      <c r="V150" s="1">
        <f>IF(U150&gt;=E$28,IF(U150&lt;=$E$29,0,1),1)</f>
        <v>1</v>
      </c>
      <c r="W150" s="149">
        <v>45894</v>
      </c>
      <c r="X150" s="150">
        <f>IF(($X$1=""),0,IF(ISBLANK(W150)=FALSE,1,0))</f>
        <v>1</v>
      </c>
      <c r="Y150" s="149"/>
      <c r="Z150" s="150">
        <f>IF(ISBLANK(Y150)=FALSE,1,0)</f>
        <v>0</v>
      </c>
      <c r="AA150" s="149" t="str">
        <f>_xlfn.IFNA(VLOOKUP(U150,$E$45:$E$54,1,FALSE),"Z")</f>
        <v>Z</v>
      </c>
      <c r="AB150" s="150">
        <f>IF(AA150="Z",0,1)</f>
        <v>0</v>
      </c>
      <c r="AC150" s="150">
        <f>IF(V150+X150+Z150+AB150&gt;0,0,1)</f>
        <v>0</v>
      </c>
      <c r="AD150" s="149">
        <f>U150-1</f>
        <v>45893</v>
      </c>
      <c r="AF150" s="150">
        <f>IF($AC150=1,IF(AND($E$31="yes", $U150&lt;$E$32),1,IF(OR($E$31="no", $E$31=""),IF(AND(E$34="yes", U150&lt;E$35),1,IF(OR(E$34="no", E$34=""),1,0)),0)),0)</f>
        <v>0</v>
      </c>
      <c r="AG150" s="150">
        <f>IF($AC150=1,IF(AND($E$31="yes", $U150&gt;=$E$32),IF(AND($E$34="yes", $U150&gt;=$E$35),0,1),0),0)</f>
        <v>0</v>
      </c>
      <c r="AH150" s="150">
        <f>IF($AC150=1,IF(AND($E$34="yes", $U150&gt;=$E$35),1,0),0)</f>
        <v>0</v>
      </c>
      <c r="AJ150" s="1"/>
      <c r="AK150" s="1"/>
      <c r="AL150" s="1"/>
      <c r="AM150" s="1"/>
      <c r="AN150" s="1"/>
      <c r="AO150" s="1"/>
      <c r="AP150" s="1"/>
      <c r="AQ150" s="1"/>
      <c r="AR150" s="1"/>
      <c r="AS150" s="1"/>
      <c r="AT150" s="1"/>
    </row>
    <row r="151" spans="1:46" s="150" customFormat="1">
      <c r="A151" s="204"/>
      <c r="B151" s="1"/>
      <c r="C151" s="1"/>
      <c r="D151" s="1"/>
      <c r="E151" s="1"/>
      <c r="F151" s="1"/>
      <c r="G151" s="1"/>
      <c r="H151" s="1"/>
      <c r="I151" s="1"/>
      <c r="J151" s="147"/>
      <c r="K151" s="1"/>
      <c r="L151" s="1"/>
      <c r="M151" s="1"/>
      <c r="N151" s="1"/>
      <c r="O151" s="1"/>
      <c r="P151" s="1"/>
      <c r="Q151" s="1"/>
      <c r="R151" s="1"/>
      <c r="S151" s="1"/>
      <c r="T151" s="1"/>
      <c r="U151" s="144">
        <v>45895</v>
      </c>
      <c r="V151" s="1">
        <f>IF(U151&gt;=E$28,IF(U151&lt;=$E$29,0,1),1)</f>
        <v>1</v>
      </c>
      <c r="W151" s="149">
        <v>45895</v>
      </c>
      <c r="X151" s="150">
        <f>IF(($X$1=""),0,IF(ISBLANK(W151)=FALSE,1,0))</f>
        <v>1</v>
      </c>
      <c r="Y151" s="149"/>
      <c r="Z151" s="150">
        <f>IF(ISBLANK(Y151)=FALSE,1,0)</f>
        <v>0</v>
      </c>
      <c r="AA151" s="149" t="str">
        <f>_xlfn.IFNA(VLOOKUP(U151,$E$45:$E$54,1,FALSE),"Z")</f>
        <v>Z</v>
      </c>
      <c r="AB151" s="150">
        <f>IF(AA151="Z",0,1)</f>
        <v>0</v>
      </c>
      <c r="AC151" s="150">
        <f>IF(V151+X151+Z151+AB151&gt;0,0,1)</f>
        <v>0</v>
      </c>
      <c r="AD151" s="149">
        <f>U151-1</f>
        <v>45894</v>
      </c>
      <c r="AF151" s="150">
        <f>IF($AC151=1,IF(AND($E$31="yes", $U151&lt;$E$32),1,IF(OR($E$31="no", $E$31=""),IF(AND(E$34="yes", U151&lt;E$35),1,IF(OR(E$34="no", E$34=""),1,0)),0)),0)</f>
        <v>0</v>
      </c>
      <c r="AG151" s="150">
        <f>IF($AC151=1,IF(AND($E$31="yes", $U151&gt;=$E$32),IF(AND($E$34="yes", $U151&gt;=$E$35),0,1),0),0)</f>
        <v>0</v>
      </c>
      <c r="AH151" s="150">
        <f>IF($AC151=1,IF(AND($E$34="yes", $U151&gt;=$E$35),1,0),0)</f>
        <v>0</v>
      </c>
      <c r="AJ151" s="1"/>
      <c r="AK151" s="1"/>
      <c r="AL151" s="1"/>
      <c r="AM151" s="1"/>
      <c r="AN151" s="1"/>
      <c r="AO151" s="1"/>
      <c r="AP151" s="1"/>
      <c r="AQ151" s="1"/>
      <c r="AR151" s="1"/>
      <c r="AS151" s="1"/>
      <c r="AT151" s="1"/>
    </row>
    <row r="152" spans="1:46" s="150" customFormat="1">
      <c r="A152" s="204"/>
      <c r="B152" s="1"/>
      <c r="C152" s="1"/>
      <c r="D152" s="1"/>
      <c r="E152" s="1"/>
      <c r="F152" s="1"/>
      <c r="G152" s="1"/>
      <c r="H152" s="1"/>
      <c r="I152" s="1"/>
      <c r="J152" s="147"/>
      <c r="K152" s="1"/>
      <c r="L152" s="1"/>
      <c r="M152" s="1"/>
      <c r="N152" s="1"/>
      <c r="O152" s="1"/>
      <c r="P152" s="1"/>
      <c r="Q152" s="1"/>
      <c r="R152" s="1"/>
      <c r="S152" s="1"/>
      <c r="T152" s="1"/>
      <c r="U152" s="144">
        <v>45896</v>
      </c>
      <c r="V152" s="1">
        <f>IF(U152&gt;=E$28,IF(U152&lt;=$E$29,0,1),1)</f>
        <v>1</v>
      </c>
      <c r="W152" s="149">
        <v>45896</v>
      </c>
      <c r="X152" s="150">
        <f>IF(($X$1=""),0,IF(ISBLANK(W152)=FALSE,1,0))</f>
        <v>1</v>
      </c>
      <c r="Y152" s="149"/>
      <c r="Z152" s="150">
        <f>IF(ISBLANK(Y152)=FALSE,1,0)</f>
        <v>0</v>
      </c>
      <c r="AA152" s="149" t="str">
        <f>_xlfn.IFNA(VLOOKUP(U152,$E$45:$E$54,1,FALSE),"Z")</f>
        <v>Z</v>
      </c>
      <c r="AB152" s="150">
        <f>IF(AA152="Z",0,1)</f>
        <v>0</v>
      </c>
      <c r="AC152" s="150">
        <f>IF(V152+X152+Z152+AB152&gt;0,0,1)</f>
        <v>0</v>
      </c>
      <c r="AD152" s="149">
        <f>U152-1</f>
        <v>45895</v>
      </c>
      <c r="AF152" s="150">
        <f>IF($AC152=1,IF(AND($E$31="yes", $U152&lt;$E$32),1,IF(OR($E$31="no", $E$31=""),IF(AND(E$34="yes", U152&lt;E$35),1,IF(OR(E$34="no", E$34=""),1,0)),0)),0)</f>
        <v>0</v>
      </c>
      <c r="AG152" s="150">
        <f>IF($AC152=1,IF(AND($E$31="yes", $U152&gt;=$E$32),IF(AND($E$34="yes", $U152&gt;=$E$35),0,1),0),0)</f>
        <v>0</v>
      </c>
      <c r="AH152" s="150">
        <f>IF($AC152=1,IF(AND($E$34="yes", $U152&gt;=$E$35),1,0),0)</f>
        <v>0</v>
      </c>
      <c r="AJ152" s="1"/>
      <c r="AK152" s="1"/>
      <c r="AL152" s="1"/>
      <c r="AM152" s="1"/>
      <c r="AN152" s="1"/>
      <c r="AO152" s="1"/>
      <c r="AP152" s="1"/>
      <c r="AQ152" s="1"/>
      <c r="AR152" s="1"/>
      <c r="AS152" s="1"/>
      <c r="AT152" s="1"/>
    </row>
    <row r="153" spans="1:46" s="150" customFormat="1">
      <c r="A153" s="204"/>
      <c r="B153" s="1"/>
      <c r="C153" s="1"/>
      <c r="D153" s="1"/>
      <c r="E153" s="1"/>
      <c r="F153" s="1"/>
      <c r="G153" s="1"/>
      <c r="H153" s="1"/>
      <c r="I153" s="1"/>
      <c r="J153" s="147"/>
      <c r="K153" s="1"/>
      <c r="L153" s="1"/>
      <c r="M153" s="1"/>
      <c r="N153" s="1"/>
      <c r="O153" s="1"/>
      <c r="P153" s="1"/>
      <c r="Q153" s="1"/>
      <c r="R153" s="1"/>
      <c r="S153" s="1"/>
      <c r="T153" s="1"/>
      <c r="U153" s="144">
        <v>45897</v>
      </c>
      <c r="V153" s="1">
        <f>IF(U153&gt;=E$28,IF(U153&lt;=$E$29,0,1),1)</f>
        <v>1</v>
      </c>
      <c r="W153" s="149">
        <v>45897</v>
      </c>
      <c r="X153" s="150">
        <f>IF(($X$1=""),0,IF(ISBLANK(W153)=FALSE,1,0))</f>
        <v>1</v>
      </c>
      <c r="Y153" s="149"/>
      <c r="Z153" s="150">
        <f>IF(ISBLANK(Y153)=FALSE,1,0)</f>
        <v>0</v>
      </c>
      <c r="AA153" s="149" t="str">
        <f>_xlfn.IFNA(VLOOKUP(U153,$E$45:$E$54,1,FALSE),"Z")</f>
        <v>Z</v>
      </c>
      <c r="AB153" s="150">
        <f>IF(AA153="Z",0,1)</f>
        <v>0</v>
      </c>
      <c r="AC153" s="150">
        <f>IF(V153+X153+Z153+AB153&gt;0,0,1)</f>
        <v>0</v>
      </c>
      <c r="AD153" s="149">
        <f>U153-1</f>
        <v>45896</v>
      </c>
      <c r="AF153" s="150">
        <f>IF($AC153=1,IF(AND($E$31="yes", $U153&lt;$E$32),1,IF(OR($E$31="no", $E$31=""),IF(AND(E$34="yes", U153&lt;E$35),1,IF(OR(E$34="no", E$34=""),1,0)),0)),0)</f>
        <v>0</v>
      </c>
      <c r="AG153" s="150">
        <f>IF($AC153=1,IF(AND($E$31="yes", $U153&gt;=$E$32),IF(AND($E$34="yes", $U153&gt;=$E$35),0,1),0),0)</f>
        <v>0</v>
      </c>
      <c r="AH153" s="150">
        <f>IF($AC153=1,IF(AND($E$34="yes", $U153&gt;=$E$35),1,0),0)</f>
        <v>0</v>
      </c>
      <c r="AJ153" s="1"/>
      <c r="AK153" s="1"/>
      <c r="AL153" s="1"/>
      <c r="AM153" s="1"/>
      <c r="AN153" s="1"/>
      <c r="AO153" s="1"/>
      <c r="AP153" s="1"/>
      <c r="AQ153" s="1"/>
      <c r="AR153" s="1"/>
      <c r="AS153" s="1"/>
      <c r="AT153" s="1"/>
    </row>
    <row r="154" spans="1:46" s="150" customFormat="1">
      <c r="A154" s="204"/>
      <c r="B154" s="1"/>
      <c r="C154" s="1"/>
      <c r="D154" s="1"/>
      <c r="E154" s="1"/>
      <c r="F154" s="1"/>
      <c r="G154" s="1"/>
      <c r="H154" s="1"/>
      <c r="I154" s="1"/>
      <c r="J154" s="147"/>
      <c r="K154" s="1"/>
      <c r="L154" s="1"/>
      <c r="M154" s="1"/>
      <c r="N154" s="1"/>
      <c r="O154" s="1"/>
      <c r="P154" s="1"/>
      <c r="Q154" s="1"/>
      <c r="R154" s="1"/>
      <c r="S154" s="1"/>
      <c r="T154" s="1"/>
      <c r="U154" s="144">
        <v>45898</v>
      </c>
      <c r="V154" s="1">
        <f>IF(U154&gt;=E$28,IF(U154&lt;=$E$29,0,1),1)</f>
        <v>1</v>
      </c>
      <c r="W154" s="149">
        <v>45898</v>
      </c>
      <c r="X154" s="150">
        <f>IF(($X$1=""),0,IF(ISBLANK(W154)=FALSE,1,0))</f>
        <v>1</v>
      </c>
      <c r="Y154" s="149"/>
      <c r="Z154" s="150">
        <f>IF(ISBLANK(Y154)=FALSE,1,0)</f>
        <v>0</v>
      </c>
      <c r="AA154" s="149" t="str">
        <f>_xlfn.IFNA(VLOOKUP(U154,$E$45:$E$54,1,FALSE),"Z")</f>
        <v>Z</v>
      </c>
      <c r="AB154" s="150">
        <f>IF(AA154="Z",0,1)</f>
        <v>0</v>
      </c>
      <c r="AC154" s="150">
        <f>IF(V154+X154+Z154+AB154&gt;0,0,1)</f>
        <v>0</v>
      </c>
      <c r="AD154" s="149">
        <f>U154-1</f>
        <v>45897</v>
      </c>
      <c r="AF154" s="150">
        <f>IF($AC154=1,IF(AND($E$31="yes", $U154&lt;$E$32),1,IF(OR($E$31="no", $E$31=""),IF(AND(E$34="yes", U154&lt;E$35),1,IF(OR(E$34="no", E$34=""),1,0)),0)),0)</f>
        <v>0</v>
      </c>
      <c r="AG154" s="150">
        <f>IF($AC154=1,IF(AND($E$31="yes", $U154&gt;=$E$32),IF(AND($E$34="yes", $U154&gt;=$E$35),0,1),0),0)</f>
        <v>0</v>
      </c>
      <c r="AH154" s="150">
        <f>IF($AC154=1,IF(AND($E$34="yes", $U154&gt;=$E$35),1,0),0)</f>
        <v>0</v>
      </c>
      <c r="AJ154" s="1"/>
      <c r="AK154" s="1"/>
      <c r="AL154" s="1"/>
      <c r="AM154" s="1"/>
      <c r="AN154" s="1"/>
      <c r="AO154" s="1"/>
      <c r="AP154" s="1"/>
      <c r="AQ154" s="1"/>
      <c r="AR154" s="1"/>
      <c r="AS154" s="1"/>
      <c r="AT154" s="1"/>
    </row>
    <row r="155" spans="1:46" s="150" customFormat="1">
      <c r="A155" s="204"/>
      <c r="B155" s="1"/>
      <c r="C155" s="1"/>
      <c r="D155" s="1"/>
      <c r="E155" s="1"/>
      <c r="F155" s="1"/>
      <c r="G155" s="1"/>
      <c r="H155" s="1"/>
      <c r="I155" s="1"/>
      <c r="J155" s="147"/>
      <c r="K155" s="1"/>
      <c r="L155" s="1"/>
      <c r="M155" s="1"/>
      <c r="N155" s="1"/>
      <c r="O155" s="1"/>
      <c r="P155" s="1"/>
      <c r="Q155" s="1"/>
      <c r="R155" s="1"/>
      <c r="S155" s="1"/>
      <c r="T155" s="1"/>
      <c r="U155" s="144">
        <v>45899</v>
      </c>
      <c r="V155" s="1">
        <f>IF(U155&gt;=E$28,IF(U155&lt;=$E$29,0,1),1)</f>
        <v>1</v>
      </c>
      <c r="W155" s="149">
        <v>45899</v>
      </c>
      <c r="X155" s="150">
        <f>IF(($X$1=""),0,IF(ISBLANK(W155)=FALSE,1,0))</f>
        <v>1</v>
      </c>
      <c r="Y155" s="149">
        <v>45899</v>
      </c>
      <c r="Z155" s="150">
        <f>IF(ISBLANK(Y155)=FALSE,1,0)</f>
        <v>1</v>
      </c>
      <c r="AA155" s="149" t="str">
        <f>_xlfn.IFNA(VLOOKUP(U155,$E$45:$E$54,1,FALSE),"Z")</f>
        <v>Z</v>
      </c>
      <c r="AB155" s="150">
        <f>IF(AA155="Z",0,1)</f>
        <v>0</v>
      </c>
      <c r="AC155" s="150">
        <f>IF(V155+X155+Z155+AB155&gt;0,0,1)</f>
        <v>0</v>
      </c>
      <c r="AD155" s="149">
        <f>U155-1</f>
        <v>45898</v>
      </c>
      <c r="AF155" s="150">
        <f>IF($AC155=1,IF(AND($E$31="yes", $U155&lt;$E$32),1,IF(OR($E$31="no", $E$31=""),IF(AND(E$34="yes", U155&lt;E$35),1,IF(OR(E$34="no", E$34=""),1,0)),0)),0)</f>
        <v>0</v>
      </c>
      <c r="AG155" s="150">
        <f>IF($AC155=1,IF(AND($E$31="yes", $U155&gt;=$E$32),IF(AND($E$34="yes", $U155&gt;=$E$35),0,1),0),0)</f>
        <v>0</v>
      </c>
      <c r="AH155" s="150">
        <f>IF($AC155=1,IF(AND($E$34="yes", $U155&gt;=$E$35),1,0),0)</f>
        <v>0</v>
      </c>
      <c r="AJ155" s="1"/>
      <c r="AK155" s="1"/>
      <c r="AL155" s="1"/>
      <c r="AM155" s="1"/>
      <c r="AN155" s="1"/>
      <c r="AO155" s="1"/>
      <c r="AP155" s="1"/>
      <c r="AQ155" s="1"/>
      <c r="AR155" s="1"/>
      <c r="AS155" s="1"/>
      <c r="AT155" s="1"/>
    </row>
    <row r="156" spans="1:46" s="150" customFormat="1">
      <c r="A156" s="204"/>
      <c r="B156" s="1"/>
      <c r="C156" s="1"/>
      <c r="D156" s="1"/>
      <c r="E156" s="1"/>
      <c r="F156" s="1"/>
      <c r="G156" s="1"/>
      <c r="H156" s="1"/>
      <c r="I156" s="1"/>
      <c r="J156" s="147"/>
      <c r="K156" s="1"/>
      <c r="L156" s="1"/>
      <c r="M156" s="1"/>
      <c r="N156" s="1"/>
      <c r="O156" s="1"/>
      <c r="P156" s="1"/>
      <c r="Q156" s="1"/>
      <c r="R156" s="1"/>
      <c r="S156" s="1"/>
      <c r="T156" s="1"/>
      <c r="U156" s="144">
        <v>45900</v>
      </c>
      <c r="V156" s="1">
        <f>IF(U156&gt;=E$28,IF(U156&lt;=$E$29,0,1),1)</f>
        <v>1</v>
      </c>
      <c r="W156" s="149">
        <v>45900</v>
      </c>
      <c r="X156" s="150">
        <f>IF(($X$1=""),0,IF(ISBLANK(W156)=FALSE,1,0))</f>
        <v>1</v>
      </c>
      <c r="Y156" s="149">
        <v>45900</v>
      </c>
      <c r="Z156" s="150">
        <f>IF(ISBLANK(Y156)=FALSE,1,0)</f>
        <v>1</v>
      </c>
      <c r="AA156" s="149" t="str">
        <f>_xlfn.IFNA(VLOOKUP(U156,$E$45:$E$54,1,FALSE),"Z")</f>
        <v>Z</v>
      </c>
      <c r="AB156" s="150">
        <f>IF(AA156="Z",0,1)</f>
        <v>0</v>
      </c>
      <c r="AC156" s="150">
        <f>IF(V156+X156+Z156+AB156&gt;0,0,1)</f>
        <v>0</v>
      </c>
      <c r="AD156" s="149">
        <f>U156-1</f>
        <v>45899</v>
      </c>
      <c r="AF156" s="150">
        <f>IF($AC156=1,IF(AND($E$31="yes", $U156&lt;$E$32),1,IF(OR($E$31="no", $E$31=""),IF(AND(E$34="yes", U156&lt;E$35),1,IF(OR(E$34="no", E$34=""),1,0)),0)),0)</f>
        <v>0</v>
      </c>
      <c r="AG156" s="150">
        <f>IF($AC156=1,IF(AND($E$31="yes", $U156&gt;=$E$32),IF(AND($E$34="yes", $U156&gt;=$E$35),0,1),0),0)</f>
        <v>0</v>
      </c>
      <c r="AH156" s="150">
        <f>IF($AC156=1,IF(AND($E$34="yes", $U156&gt;=$E$35),1,0),0)</f>
        <v>0</v>
      </c>
      <c r="AJ156" s="1"/>
      <c r="AK156" s="1"/>
      <c r="AL156" s="1"/>
      <c r="AM156" s="1"/>
      <c r="AN156" s="1"/>
      <c r="AO156" s="1"/>
      <c r="AP156" s="1"/>
      <c r="AQ156" s="1"/>
      <c r="AR156" s="1"/>
      <c r="AS156" s="1"/>
      <c r="AT156" s="1"/>
    </row>
    <row r="157" spans="1:46" s="150" customFormat="1">
      <c r="A157" s="204"/>
      <c r="B157" s="1"/>
      <c r="C157" s="1"/>
      <c r="D157" s="1"/>
      <c r="E157" s="1"/>
      <c r="F157" s="1"/>
      <c r="G157" s="1"/>
      <c r="H157" s="1"/>
      <c r="I157" s="1"/>
      <c r="J157" s="147"/>
      <c r="K157" s="1"/>
      <c r="L157" s="1"/>
      <c r="M157" s="1"/>
      <c r="N157" s="1"/>
      <c r="O157" s="1"/>
      <c r="P157" s="1"/>
      <c r="Q157" s="1"/>
      <c r="R157" s="1"/>
      <c r="S157" s="1"/>
      <c r="T157" s="1"/>
      <c r="U157" s="144">
        <v>45901</v>
      </c>
      <c r="V157" s="1">
        <f>IF(U157&gt;=E$28,IF(U157&lt;=$E$29,0,1),1)</f>
        <v>1</v>
      </c>
      <c r="W157" s="149"/>
      <c r="X157" s="150">
        <f>IF(($X$1=""),0,IF(ISBLANK(W157)=FALSE,1,0))</f>
        <v>0</v>
      </c>
      <c r="Y157" s="149"/>
      <c r="Z157" s="150">
        <f>IF(ISBLANK(Y157)=FALSE,1,0)</f>
        <v>0</v>
      </c>
      <c r="AA157" s="149" t="str">
        <f>_xlfn.IFNA(VLOOKUP(U157,$E$45:$E$54,1,FALSE),"Z")</f>
        <v>Z</v>
      </c>
      <c r="AB157" s="150">
        <f>IF(AA157="Z",0,1)</f>
        <v>0</v>
      </c>
      <c r="AC157" s="150">
        <f>IF(V157+X157+Z157+AB157&gt;0,0,1)</f>
        <v>0</v>
      </c>
      <c r="AD157" s="149">
        <f>U157-1</f>
        <v>45900</v>
      </c>
      <c r="AF157" s="150">
        <f>IF($AC157=1,IF(AND($E$31="yes", $U157&lt;$E$32),1,IF(OR($E$31="no", $E$31=""),IF(AND(E$34="yes", U157&lt;E$35),1,IF(OR(E$34="no", E$34=""),1,0)),0)),0)</f>
        <v>0</v>
      </c>
      <c r="AG157" s="150">
        <f>IF($AC157=1,IF(AND($E$31="yes", $U157&gt;=$E$32),IF(AND($E$34="yes", $U157&gt;=$E$35),0,1),0),0)</f>
        <v>0</v>
      </c>
      <c r="AH157" s="150">
        <f>IF($AC157=1,IF(AND($E$34="yes", $U157&gt;=$E$35),1,0),0)</f>
        <v>0</v>
      </c>
      <c r="AJ157" s="1"/>
      <c r="AK157" s="1"/>
      <c r="AL157" s="1"/>
      <c r="AM157" s="1"/>
      <c r="AN157" s="1"/>
      <c r="AO157" s="1"/>
      <c r="AP157" s="1"/>
      <c r="AQ157" s="1"/>
      <c r="AR157" s="1"/>
      <c r="AS157" s="1"/>
      <c r="AT157" s="1"/>
    </row>
    <row r="158" spans="1:46" s="150" customFormat="1">
      <c r="A158" s="204"/>
      <c r="B158" s="1"/>
      <c r="C158" s="1"/>
      <c r="D158" s="1"/>
      <c r="E158" s="1"/>
      <c r="F158" s="1"/>
      <c r="G158" s="1"/>
      <c r="H158" s="1"/>
      <c r="I158" s="1"/>
      <c r="J158" s="147"/>
      <c r="K158" s="1"/>
      <c r="L158" s="1"/>
      <c r="M158" s="1"/>
      <c r="N158" s="1"/>
      <c r="O158" s="1"/>
      <c r="P158" s="1"/>
      <c r="Q158" s="1"/>
      <c r="R158" s="1"/>
      <c r="S158" s="1"/>
      <c r="T158" s="1"/>
      <c r="U158" s="144">
        <v>45902</v>
      </c>
      <c r="V158" s="1">
        <f>IF(U158&gt;=E$28,IF(U158&lt;=$E$29,0,1),1)</f>
        <v>1</v>
      </c>
      <c r="W158" s="149"/>
      <c r="X158" s="150">
        <f>IF(($X$1=""),0,IF(ISBLANK(W158)=FALSE,1,0))</f>
        <v>0</v>
      </c>
      <c r="Y158" s="149"/>
      <c r="Z158" s="150">
        <f>IF(ISBLANK(Y158)=FALSE,1,0)</f>
        <v>0</v>
      </c>
      <c r="AA158" s="149" t="str">
        <f>_xlfn.IFNA(VLOOKUP(U158,$E$45:$E$54,1,FALSE),"Z")</f>
        <v>Z</v>
      </c>
      <c r="AB158" s="150">
        <f>IF(AA158="Z",0,1)</f>
        <v>0</v>
      </c>
      <c r="AC158" s="150">
        <f>IF(V158+X158+Z158+AB158&gt;0,0,1)</f>
        <v>0</v>
      </c>
      <c r="AD158" s="149">
        <f>U158-1</f>
        <v>45901</v>
      </c>
      <c r="AF158" s="150">
        <f>IF($AC158=1,IF(AND($E$31="yes", $U158&lt;$E$32),1,IF(OR($E$31="no", $E$31=""),IF(AND(E$34="yes", U158&lt;E$35),1,IF(OR(E$34="no", E$34=""),1,0)),0)),0)</f>
        <v>0</v>
      </c>
      <c r="AG158" s="150">
        <f>IF($AC158=1,IF(AND($E$31="yes", $U158&gt;=$E$32),IF(AND($E$34="yes", $U158&gt;=$E$35),0,1),0),0)</f>
        <v>0</v>
      </c>
      <c r="AH158" s="150">
        <f>IF($AC158=1,IF(AND($E$34="yes", $U158&gt;=$E$35),1,0),0)</f>
        <v>0</v>
      </c>
      <c r="AJ158" s="1"/>
      <c r="AK158" s="1"/>
      <c r="AL158" s="1"/>
      <c r="AM158" s="1"/>
      <c r="AN158" s="1"/>
      <c r="AO158" s="1"/>
      <c r="AP158" s="1"/>
      <c r="AQ158" s="1"/>
      <c r="AR158" s="1"/>
      <c r="AS158" s="1"/>
      <c r="AT158" s="1"/>
    </row>
    <row r="159" spans="1:46" s="150" customFormat="1">
      <c r="A159" s="204"/>
      <c r="B159" s="1"/>
      <c r="C159" s="1"/>
      <c r="D159" s="1"/>
      <c r="E159" s="1"/>
      <c r="F159" s="1"/>
      <c r="G159" s="1"/>
      <c r="H159" s="1"/>
      <c r="I159" s="1"/>
      <c r="J159" s="147"/>
      <c r="K159" s="1"/>
      <c r="L159" s="1"/>
      <c r="M159" s="1"/>
      <c r="N159" s="1"/>
      <c r="O159" s="1"/>
      <c r="P159" s="1"/>
      <c r="Q159" s="1"/>
      <c r="R159" s="1"/>
      <c r="S159" s="1"/>
      <c r="T159" s="1"/>
      <c r="U159" s="144">
        <v>45903</v>
      </c>
      <c r="V159" s="1">
        <f>IF(U159&gt;=E$28,IF(U159&lt;=$E$29,0,1),1)</f>
        <v>1</v>
      </c>
      <c r="W159" s="149"/>
      <c r="X159" s="150">
        <f>IF(($X$1=""),0,IF(ISBLANK(W159)=FALSE,1,0))</f>
        <v>0</v>
      </c>
      <c r="Y159" s="149"/>
      <c r="Z159" s="150">
        <f>IF(ISBLANK(Y159)=FALSE,1,0)</f>
        <v>0</v>
      </c>
      <c r="AA159" s="149" t="str">
        <f>_xlfn.IFNA(VLOOKUP(U159,$E$45:$E$54,1,FALSE),"Z")</f>
        <v>Z</v>
      </c>
      <c r="AB159" s="150">
        <f>IF(AA159="Z",0,1)</f>
        <v>0</v>
      </c>
      <c r="AC159" s="150">
        <f>IF(V159+X159+Z159+AB159&gt;0,0,1)</f>
        <v>0</v>
      </c>
      <c r="AD159" s="149">
        <f>U159-1</f>
        <v>45902</v>
      </c>
      <c r="AF159" s="150">
        <f>IF($AC159=1,IF(AND($E$31="yes", $U159&lt;$E$32),1,IF(OR($E$31="no", $E$31=""),IF(AND(E$34="yes", U159&lt;E$35),1,IF(OR(E$34="no", E$34=""),1,0)),0)),0)</f>
        <v>0</v>
      </c>
      <c r="AG159" s="150">
        <f>IF($AC159=1,IF(AND($E$31="yes", $U159&gt;=$E$32),IF(AND($E$34="yes", $U159&gt;=$E$35),0,1),0),0)</f>
        <v>0</v>
      </c>
      <c r="AH159" s="150">
        <f>IF($AC159=1,IF(AND($E$34="yes", $U159&gt;=$E$35),1,0),0)</f>
        <v>0</v>
      </c>
      <c r="AJ159" s="1"/>
      <c r="AK159" s="1"/>
      <c r="AL159" s="1"/>
      <c r="AM159" s="1"/>
      <c r="AN159" s="1"/>
      <c r="AO159" s="1"/>
      <c r="AP159" s="1"/>
      <c r="AQ159" s="1"/>
      <c r="AR159" s="1"/>
      <c r="AS159" s="1"/>
      <c r="AT159" s="1"/>
    </row>
    <row r="160" spans="1:46" s="150" customFormat="1">
      <c r="A160" s="204"/>
      <c r="B160" s="1"/>
      <c r="C160" s="1"/>
      <c r="D160" s="1"/>
      <c r="E160" s="1"/>
      <c r="F160" s="1"/>
      <c r="G160" s="1"/>
      <c r="H160" s="1"/>
      <c r="I160" s="1"/>
      <c r="J160" s="147"/>
      <c r="K160" s="1"/>
      <c r="L160" s="1"/>
      <c r="M160" s="1"/>
      <c r="N160" s="1"/>
      <c r="O160" s="1"/>
      <c r="P160" s="1"/>
      <c r="Q160" s="1"/>
      <c r="R160" s="1"/>
      <c r="S160" s="1"/>
      <c r="T160" s="1"/>
      <c r="U160" s="144">
        <v>45904</v>
      </c>
      <c r="V160" s="1">
        <f>IF(U160&gt;=E$28,IF(U160&lt;=$E$29,0,1),1)</f>
        <v>1</v>
      </c>
      <c r="W160" s="149"/>
      <c r="X160" s="150">
        <f>IF(($X$1=""),0,IF(ISBLANK(W160)=FALSE,1,0))</f>
        <v>0</v>
      </c>
      <c r="Y160" s="149"/>
      <c r="Z160" s="150">
        <f>IF(ISBLANK(Y160)=FALSE,1,0)</f>
        <v>0</v>
      </c>
      <c r="AA160" s="149" t="str">
        <f>_xlfn.IFNA(VLOOKUP(U160,$E$45:$E$54,1,FALSE),"Z")</f>
        <v>Z</v>
      </c>
      <c r="AB160" s="150">
        <f>IF(AA160="Z",0,1)</f>
        <v>0</v>
      </c>
      <c r="AC160" s="150">
        <f>IF(V160+X160+Z160+AB160&gt;0,0,1)</f>
        <v>0</v>
      </c>
      <c r="AD160" s="149">
        <f>U160-1</f>
        <v>45903</v>
      </c>
      <c r="AF160" s="150">
        <f>IF($AC160=1,IF(AND($E$31="yes", $U160&lt;$E$32),1,IF(OR($E$31="no", $E$31=""),IF(AND(E$34="yes", U160&lt;E$35),1,IF(OR(E$34="no", E$34=""),1,0)),0)),0)</f>
        <v>0</v>
      </c>
      <c r="AG160" s="150">
        <f>IF($AC160=1,IF(AND($E$31="yes", $U160&gt;=$E$32),IF(AND($E$34="yes", $U160&gt;=$E$35),0,1),0),0)</f>
        <v>0</v>
      </c>
      <c r="AH160" s="150">
        <f>IF($AC160=1,IF(AND($E$34="yes", $U160&gt;=$E$35),1,0),0)</f>
        <v>0</v>
      </c>
      <c r="AJ160" s="1"/>
      <c r="AK160" s="1"/>
      <c r="AL160" s="1"/>
      <c r="AM160" s="1"/>
      <c r="AN160" s="1"/>
      <c r="AO160" s="1"/>
      <c r="AP160" s="1"/>
      <c r="AQ160" s="1"/>
      <c r="AR160" s="1"/>
      <c r="AS160" s="1"/>
      <c r="AT160" s="1"/>
    </row>
    <row r="161" spans="1:46" s="150" customFormat="1">
      <c r="A161" s="204"/>
      <c r="B161" s="1"/>
      <c r="C161" s="1"/>
      <c r="D161" s="1"/>
      <c r="E161" s="1"/>
      <c r="F161" s="1"/>
      <c r="G161" s="1"/>
      <c r="H161" s="1"/>
      <c r="I161" s="1"/>
      <c r="J161" s="147"/>
      <c r="K161" s="1"/>
      <c r="L161" s="1"/>
      <c r="M161" s="1"/>
      <c r="N161" s="1"/>
      <c r="O161" s="1"/>
      <c r="P161" s="1"/>
      <c r="Q161" s="1"/>
      <c r="R161" s="1"/>
      <c r="S161" s="1"/>
      <c r="T161" s="1"/>
      <c r="U161" s="144">
        <v>45905</v>
      </c>
      <c r="V161" s="1">
        <f>IF(U161&gt;=E$28,IF(U161&lt;=$E$29,0,1),1)</f>
        <v>1</v>
      </c>
      <c r="W161" s="149"/>
      <c r="X161" s="150">
        <f>IF(($X$1=""),0,IF(ISBLANK(W161)=FALSE,1,0))</f>
        <v>0</v>
      </c>
      <c r="Y161" s="149"/>
      <c r="Z161" s="150">
        <f>IF(ISBLANK(Y161)=FALSE,1,0)</f>
        <v>0</v>
      </c>
      <c r="AA161" s="149" t="str">
        <f>_xlfn.IFNA(VLOOKUP(U161,$E$45:$E$54,1,FALSE),"Z")</f>
        <v>Z</v>
      </c>
      <c r="AB161" s="150">
        <f>IF(AA161="Z",0,1)</f>
        <v>0</v>
      </c>
      <c r="AC161" s="150">
        <f>IF(V161+X161+Z161+AB161&gt;0,0,1)</f>
        <v>0</v>
      </c>
      <c r="AD161" s="149">
        <f>U161-1</f>
        <v>45904</v>
      </c>
      <c r="AF161" s="150">
        <f>IF($AC161=1,IF(AND($E$31="yes", $U161&lt;$E$32),1,IF(OR($E$31="no", $E$31=""),IF(AND(E$34="yes", U161&lt;E$35),1,IF(OR(E$34="no", E$34=""),1,0)),0)),0)</f>
        <v>0</v>
      </c>
      <c r="AG161" s="150">
        <f>IF($AC161=1,IF(AND($E$31="yes", $U161&gt;=$E$32),IF(AND($E$34="yes", $U161&gt;=$E$35),0,1),0),0)</f>
        <v>0</v>
      </c>
      <c r="AH161" s="150">
        <f>IF($AC161=1,IF(AND($E$34="yes", $U161&gt;=$E$35),1,0),0)</f>
        <v>0</v>
      </c>
      <c r="AJ161" s="1"/>
      <c r="AK161" s="1"/>
      <c r="AL161" s="1"/>
      <c r="AM161" s="1"/>
      <c r="AN161" s="1"/>
      <c r="AO161" s="1"/>
      <c r="AP161" s="1"/>
      <c r="AQ161" s="1"/>
      <c r="AR161" s="1"/>
      <c r="AS161" s="1"/>
      <c r="AT161" s="1"/>
    </row>
    <row r="162" spans="1:46" s="150" customFormat="1">
      <c r="A162" s="204"/>
      <c r="B162" s="1"/>
      <c r="C162" s="1"/>
      <c r="D162" s="1"/>
      <c r="E162" s="1"/>
      <c r="F162" s="1"/>
      <c r="G162" s="1"/>
      <c r="H162" s="1"/>
      <c r="I162" s="1"/>
      <c r="J162" s="147"/>
      <c r="K162" s="1"/>
      <c r="L162" s="1"/>
      <c r="M162" s="1"/>
      <c r="N162" s="1"/>
      <c r="O162" s="1"/>
      <c r="P162" s="1"/>
      <c r="Q162" s="1"/>
      <c r="R162" s="1"/>
      <c r="S162" s="1"/>
      <c r="T162" s="1"/>
      <c r="U162" s="144">
        <v>45906</v>
      </c>
      <c r="V162" s="1">
        <f>IF(U162&gt;=E$28,IF(U162&lt;=$E$29,0,1),1)</f>
        <v>1</v>
      </c>
      <c r="W162" s="149"/>
      <c r="X162" s="150">
        <f>IF(($X$1=""),0,IF(ISBLANK(W162)=FALSE,1,0))</f>
        <v>0</v>
      </c>
      <c r="Y162" s="149">
        <v>45906</v>
      </c>
      <c r="Z162" s="150">
        <f>IF(ISBLANK(Y162)=FALSE,1,0)</f>
        <v>1</v>
      </c>
      <c r="AA162" s="149" t="str">
        <f>_xlfn.IFNA(VLOOKUP(U162,$E$45:$E$54,1,FALSE),"Z")</f>
        <v>Z</v>
      </c>
      <c r="AB162" s="150">
        <f>IF(AA162="Z",0,1)</f>
        <v>0</v>
      </c>
      <c r="AC162" s="150">
        <f>IF(V162+X162+Z162+AB162&gt;0,0,1)</f>
        <v>0</v>
      </c>
      <c r="AD162" s="149">
        <f>U162-1</f>
        <v>45905</v>
      </c>
      <c r="AF162" s="150">
        <f>IF($AC162=1,IF(AND($E$31="yes", $U162&lt;$E$32),1,IF(OR($E$31="no", $E$31=""),IF(AND(E$34="yes", U162&lt;E$35),1,IF(OR(E$34="no", E$34=""),1,0)),0)),0)</f>
        <v>0</v>
      </c>
      <c r="AG162" s="150">
        <f>IF($AC162=1,IF(AND($E$31="yes", $U162&gt;=$E$32),IF(AND($E$34="yes", $U162&gt;=$E$35),0,1),0),0)</f>
        <v>0</v>
      </c>
      <c r="AH162" s="150">
        <f>IF($AC162=1,IF(AND($E$34="yes", $U162&gt;=$E$35),1,0),0)</f>
        <v>0</v>
      </c>
      <c r="AJ162" s="1"/>
      <c r="AK162" s="1"/>
      <c r="AL162" s="1"/>
      <c r="AM162" s="1"/>
      <c r="AN162" s="1"/>
      <c r="AO162" s="1"/>
      <c r="AP162" s="1"/>
      <c r="AQ162" s="1"/>
      <c r="AR162" s="1"/>
      <c r="AS162" s="1"/>
      <c r="AT162" s="1"/>
    </row>
    <row r="163" spans="1:46" s="150" customFormat="1">
      <c r="A163" s="204"/>
      <c r="B163" s="1"/>
      <c r="C163" s="1"/>
      <c r="D163" s="1"/>
      <c r="E163" s="1"/>
      <c r="F163" s="1"/>
      <c r="G163" s="1"/>
      <c r="H163" s="1"/>
      <c r="I163" s="1"/>
      <c r="J163" s="147"/>
      <c r="K163" s="1"/>
      <c r="L163" s="1"/>
      <c r="M163" s="1"/>
      <c r="N163" s="1"/>
      <c r="O163" s="1"/>
      <c r="P163" s="1"/>
      <c r="Q163" s="1"/>
      <c r="R163" s="1"/>
      <c r="S163" s="1"/>
      <c r="T163" s="1"/>
      <c r="U163" s="144">
        <v>45907</v>
      </c>
      <c r="V163" s="1">
        <f>IF(U163&gt;=E$28,IF(U163&lt;=$E$29,0,1),1)</f>
        <v>1</v>
      </c>
      <c r="W163" s="149"/>
      <c r="X163" s="150">
        <f>IF(($X$1=""),0,IF(ISBLANK(W163)=FALSE,1,0))</f>
        <v>0</v>
      </c>
      <c r="Y163" s="149">
        <v>45907</v>
      </c>
      <c r="Z163" s="150">
        <f>IF(ISBLANK(Y163)=FALSE,1,0)</f>
        <v>1</v>
      </c>
      <c r="AA163" s="149" t="str">
        <f>_xlfn.IFNA(VLOOKUP(U163,$E$45:$E$54,1,FALSE),"Z")</f>
        <v>Z</v>
      </c>
      <c r="AB163" s="150">
        <f>IF(AA163="Z",0,1)</f>
        <v>0</v>
      </c>
      <c r="AC163" s="150">
        <f>IF(V163+X163+Z163+AB163&gt;0,0,1)</f>
        <v>0</v>
      </c>
      <c r="AD163" s="149">
        <f>U163-1</f>
        <v>45906</v>
      </c>
      <c r="AF163" s="150">
        <f>IF($AC163=1,IF(AND($E$31="yes", $U163&lt;$E$32),1,IF(OR($E$31="no", $E$31=""),IF(AND(E$34="yes", U163&lt;E$35),1,IF(OR(E$34="no", E$34=""),1,0)),0)),0)</f>
        <v>0</v>
      </c>
      <c r="AG163" s="150">
        <f>IF($AC163=1,IF(AND($E$31="yes", $U163&gt;=$E$32),IF(AND($E$34="yes", $U163&gt;=$E$35),0,1),0),0)</f>
        <v>0</v>
      </c>
      <c r="AH163" s="150">
        <f>IF($AC163=1,IF(AND($E$34="yes", $U163&gt;=$E$35),1,0),0)</f>
        <v>0</v>
      </c>
      <c r="AJ163" s="1"/>
      <c r="AK163" s="1"/>
      <c r="AL163" s="1"/>
      <c r="AM163" s="1"/>
      <c r="AN163" s="1"/>
      <c r="AO163" s="1"/>
      <c r="AP163" s="1"/>
      <c r="AQ163" s="1"/>
      <c r="AR163" s="1"/>
      <c r="AS163" s="1"/>
      <c r="AT163" s="1"/>
    </row>
    <row r="164" spans="1:46" s="150" customFormat="1">
      <c r="A164" s="204"/>
      <c r="B164" s="1"/>
      <c r="C164" s="1"/>
      <c r="D164" s="1"/>
      <c r="E164" s="1"/>
      <c r="F164" s="1"/>
      <c r="G164" s="1"/>
      <c r="H164" s="1"/>
      <c r="I164" s="1"/>
      <c r="J164" s="147"/>
      <c r="K164" s="1"/>
      <c r="L164" s="1"/>
      <c r="M164" s="1"/>
      <c r="N164" s="1"/>
      <c r="O164" s="1"/>
      <c r="P164" s="1"/>
      <c r="Q164" s="1"/>
      <c r="R164" s="1"/>
      <c r="S164" s="1"/>
      <c r="T164" s="1"/>
      <c r="U164" s="144">
        <v>45908</v>
      </c>
      <c r="V164" s="1">
        <f>IF(U164&gt;=E$28,IF(U164&lt;=$E$29,0,1),1)</f>
        <v>1</v>
      </c>
      <c r="W164" s="149"/>
      <c r="X164" s="150">
        <f>IF(($X$1=""),0,IF(ISBLANK(W164)=FALSE,1,0))</f>
        <v>0</v>
      </c>
      <c r="Y164" s="149"/>
      <c r="Z164" s="150">
        <f>IF(ISBLANK(Y164)=FALSE,1,0)</f>
        <v>0</v>
      </c>
      <c r="AA164" s="149" t="str">
        <f>_xlfn.IFNA(VLOOKUP(U164,$E$45:$E$54,1,FALSE),"Z")</f>
        <v>Z</v>
      </c>
      <c r="AB164" s="150">
        <f>IF(AA164="Z",0,1)</f>
        <v>0</v>
      </c>
      <c r="AC164" s="150">
        <f>IF(V164+X164+Z164+AB164&gt;0,0,1)</f>
        <v>0</v>
      </c>
      <c r="AD164" s="149">
        <f>U164-1</f>
        <v>45907</v>
      </c>
      <c r="AF164" s="150">
        <f>IF($AC164=1,IF(AND($E$31="yes", $U164&lt;$E$32),1,IF(OR($E$31="no", $E$31=""),IF(AND(E$34="yes", U164&lt;E$35),1,IF(OR(E$34="no", E$34=""),1,0)),0)),0)</f>
        <v>0</v>
      </c>
      <c r="AG164" s="150">
        <f>IF($AC164=1,IF(AND($E$31="yes", $U164&gt;=$E$32),IF(AND($E$34="yes", $U164&gt;=$E$35),0,1),0),0)</f>
        <v>0</v>
      </c>
      <c r="AH164" s="150">
        <f>IF($AC164=1,IF(AND($E$34="yes", $U164&gt;=$E$35),1,0),0)</f>
        <v>0</v>
      </c>
      <c r="AJ164" s="1"/>
      <c r="AK164" s="1"/>
      <c r="AL164" s="1"/>
      <c r="AM164" s="1"/>
      <c r="AN164" s="1"/>
      <c r="AO164" s="1"/>
      <c r="AP164" s="1"/>
      <c r="AQ164" s="1"/>
      <c r="AR164" s="1"/>
      <c r="AS164" s="1"/>
      <c r="AT164" s="1"/>
    </row>
    <row r="165" spans="1:46" s="150" customFormat="1">
      <c r="A165" s="204"/>
      <c r="B165" s="1"/>
      <c r="C165" s="1"/>
      <c r="D165" s="1"/>
      <c r="E165" s="1"/>
      <c r="F165" s="1"/>
      <c r="G165" s="1"/>
      <c r="H165" s="1"/>
      <c r="I165" s="1"/>
      <c r="J165" s="147"/>
      <c r="K165" s="1"/>
      <c r="L165" s="1"/>
      <c r="M165" s="1"/>
      <c r="N165" s="1"/>
      <c r="O165" s="1"/>
      <c r="P165" s="1"/>
      <c r="Q165" s="1"/>
      <c r="R165" s="1"/>
      <c r="S165" s="1"/>
      <c r="T165" s="1"/>
      <c r="U165" s="144">
        <v>45909</v>
      </c>
      <c r="V165" s="1">
        <f>IF(U165&gt;=E$28,IF(U165&lt;=$E$29,0,1),1)</f>
        <v>1</v>
      </c>
      <c r="W165" s="149"/>
      <c r="X165" s="150">
        <f>IF(($X$1=""),0,IF(ISBLANK(W165)=FALSE,1,0))</f>
        <v>0</v>
      </c>
      <c r="Y165" s="149"/>
      <c r="Z165" s="150">
        <f>IF(ISBLANK(Y165)=FALSE,1,0)</f>
        <v>0</v>
      </c>
      <c r="AA165" s="149" t="str">
        <f>_xlfn.IFNA(VLOOKUP(U165,$E$45:$E$54,1,FALSE),"Z")</f>
        <v>Z</v>
      </c>
      <c r="AB165" s="150">
        <f>IF(AA165="Z",0,1)</f>
        <v>0</v>
      </c>
      <c r="AC165" s="150">
        <f>IF(V165+X165+Z165+AB165&gt;0,0,1)</f>
        <v>0</v>
      </c>
      <c r="AD165" s="149">
        <f>U165-1</f>
        <v>45908</v>
      </c>
      <c r="AF165" s="150">
        <f>IF($AC165=1,IF(AND($E$31="yes", $U165&lt;$E$32),1,IF(OR($E$31="no", $E$31=""),IF(AND(E$34="yes", U165&lt;E$35),1,IF(OR(E$34="no", E$34=""),1,0)),0)),0)</f>
        <v>0</v>
      </c>
      <c r="AG165" s="150">
        <f>IF($AC165=1,IF(AND($E$31="yes", $U165&gt;=$E$32),IF(AND($E$34="yes", $U165&gt;=$E$35),0,1),0),0)</f>
        <v>0</v>
      </c>
      <c r="AH165" s="150">
        <f>IF($AC165=1,IF(AND($E$34="yes", $U165&gt;=$E$35),1,0),0)</f>
        <v>0</v>
      </c>
      <c r="AJ165" s="1"/>
      <c r="AK165" s="1"/>
      <c r="AL165" s="1"/>
      <c r="AM165" s="1"/>
      <c r="AN165" s="1"/>
      <c r="AO165" s="1"/>
      <c r="AP165" s="1"/>
      <c r="AQ165" s="1"/>
      <c r="AR165" s="1"/>
      <c r="AS165" s="1"/>
      <c r="AT165" s="1"/>
    </row>
    <row r="166" spans="1:46" s="150" customFormat="1">
      <c r="A166" s="204"/>
      <c r="B166" s="1"/>
      <c r="C166" s="1"/>
      <c r="D166" s="1"/>
      <c r="E166" s="1"/>
      <c r="F166" s="1"/>
      <c r="G166" s="1"/>
      <c r="H166" s="1"/>
      <c r="I166" s="1"/>
      <c r="J166" s="147"/>
      <c r="K166" s="1"/>
      <c r="L166" s="1"/>
      <c r="M166" s="1"/>
      <c r="N166" s="1"/>
      <c r="O166" s="1"/>
      <c r="P166" s="1"/>
      <c r="Q166" s="1"/>
      <c r="R166" s="1"/>
      <c r="S166" s="1"/>
      <c r="T166" s="1"/>
      <c r="U166" s="144">
        <v>45910</v>
      </c>
      <c r="V166" s="1">
        <f>IF(U166&gt;=E$28,IF(U166&lt;=$E$29,0,1),1)</f>
        <v>1</v>
      </c>
      <c r="W166" s="149"/>
      <c r="X166" s="150">
        <f>IF(($X$1=""),0,IF(ISBLANK(W166)=FALSE,1,0))</f>
        <v>0</v>
      </c>
      <c r="Y166" s="149"/>
      <c r="Z166" s="150">
        <f>IF(ISBLANK(Y166)=FALSE,1,0)</f>
        <v>0</v>
      </c>
      <c r="AA166" s="149" t="str">
        <f>_xlfn.IFNA(VLOOKUP(U166,$E$45:$E$54,1,FALSE),"Z")</f>
        <v>Z</v>
      </c>
      <c r="AB166" s="150">
        <f>IF(AA166="Z",0,1)</f>
        <v>0</v>
      </c>
      <c r="AC166" s="150">
        <f>IF(V166+X166+Z166+AB166&gt;0,0,1)</f>
        <v>0</v>
      </c>
      <c r="AD166" s="149">
        <f>U166-1</f>
        <v>45909</v>
      </c>
      <c r="AF166" s="150">
        <f>IF($AC166=1,IF(AND($E$31="yes", $U166&lt;$E$32),1,IF(OR($E$31="no", $E$31=""),IF(AND(E$34="yes", U166&lt;E$35),1,IF(OR(E$34="no", E$34=""),1,0)),0)),0)</f>
        <v>0</v>
      </c>
      <c r="AG166" s="150">
        <f>IF($AC166=1,IF(AND($E$31="yes", $U166&gt;=$E$32),IF(AND($E$34="yes", $U166&gt;=$E$35),0,1),0),0)</f>
        <v>0</v>
      </c>
      <c r="AH166" s="150">
        <f>IF($AC166=1,IF(AND($E$34="yes", $U166&gt;=$E$35),1,0),0)</f>
        <v>0</v>
      </c>
      <c r="AJ166" s="1"/>
      <c r="AK166" s="1"/>
      <c r="AL166" s="1"/>
      <c r="AM166" s="1"/>
      <c r="AN166" s="1"/>
      <c r="AO166" s="1"/>
      <c r="AP166" s="1"/>
      <c r="AQ166" s="1"/>
      <c r="AR166" s="1"/>
      <c r="AS166" s="1"/>
      <c r="AT166" s="1"/>
    </row>
    <row r="167" spans="1:46" s="150" customFormat="1">
      <c r="A167" s="204"/>
      <c r="B167" s="1"/>
      <c r="C167" s="1"/>
      <c r="D167" s="1"/>
      <c r="E167" s="1"/>
      <c r="F167" s="1"/>
      <c r="G167" s="1"/>
      <c r="H167" s="1"/>
      <c r="I167" s="1"/>
      <c r="J167" s="147"/>
      <c r="K167" s="1"/>
      <c r="L167" s="1"/>
      <c r="M167" s="1"/>
      <c r="N167" s="1"/>
      <c r="O167" s="1"/>
      <c r="P167" s="1"/>
      <c r="Q167" s="1"/>
      <c r="R167" s="1"/>
      <c r="S167" s="1"/>
      <c r="T167" s="1"/>
      <c r="U167" s="144">
        <v>45911</v>
      </c>
      <c r="V167" s="1">
        <f>IF(U167&gt;=E$28,IF(U167&lt;=$E$29,0,1),1)</f>
        <v>1</v>
      </c>
      <c r="W167" s="149"/>
      <c r="X167" s="150">
        <f>IF(($X$1=""),0,IF(ISBLANK(W167)=FALSE,1,0))</f>
        <v>0</v>
      </c>
      <c r="Y167" s="149"/>
      <c r="Z167" s="150">
        <f>IF(ISBLANK(Y167)=FALSE,1,0)</f>
        <v>0</v>
      </c>
      <c r="AA167" s="149" t="str">
        <f>_xlfn.IFNA(VLOOKUP(U167,$E$45:$E$54,1,FALSE),"Z")</f>
        <v>Z</v>
      </c>
      <c r="AB167" s="150">
        <f>IF(AA167="Z",0,1)</f>
        <v>0</v>
      </c>
      <c r="AC167" s="150">
        <f>IF(V167+X167+Z167+AB167&gt;0,0,1)</f>
        <v>0</v>
      </c>
      <c r="AD167" s="149">
        <f>U167-1</f>
        <v>45910</v>
      </c>
      <c r="AF167" s="150">
        <f>IF($AC167=1,IF(AND($E$31="yes", $U167&lt;$E$32),1,IF(OR($E$31="no", $E$31=""),IF(AND(E$34="yes", U167&lt;E$35),1,IF(OR(E$34="no", E$34=""),1,0)),0)),0)</f>
        <v>0</v>
      </c>
      <c r="AG167" s="150">
        <f>IF($AC167=1,IF(AND($E$31="yes", $U167&gt;=$E$32),IF(AND($E$34="yes", $U167&gt;=$E$35),0,1),0),0)</f>
        <v>0</v>
      </c>
      <c r="AH167" s="150">
        <f>IF($AC167=1,IF(AND($E$34="yes", $U167&gt;=$E$35),1,0),0)</f>
        <v>0</v>
      </c>
      <c r="AJ167" s="1"/>
      <c r="AK167" s="1"/>
      <c r="AL167" s="1"/>
      <c r="AM167" s="1"/>
      <c r="AN167" s="1"/>
      <c r="AO167" s="1"/>
      <c r="AP167" s="1"/>
      <c r="AQ167" s="1"/>
      <c r="AR167" s="1"/>
      <c r="AS167" s="1"/>
      <c r="AT167" s="1"/>
    </row>
    <row r="168" spans="1:46" s="150" customFormat="1">
      <c r="A168" s="204"/>
      <c r="B168" s="1"/>
      <c r="C168" s="1"/>
      <c r="D168" s="1"/>
      <c r="E168" s="1"/>
      <c r="F168" s="1"/>
      <c r="G168" s="1"/>
      <c r="H168" s="1"/>
      <c r="I168" s="1"/>
      <c r="J168" s="147"/>
      <c r="K168" s="1"/>
      <c r="L168" s="1"/>
      <c r="M168" s="1"/>
      <c r="N168" s="1"/>
      <c r="O168" s="1"/>
      <c r="P168" s="1"/>
      <c r="Q168" s="1"/>
      <c r="R168" s="1"/>
      <c r="S168" s="1"/>
      <c r="T168" s="1"/>
      <c r="U168" s="144">
        <v>45912</v>
      </c>
      <c r="V168" s="1">
        <f>IF(U168&gt;=E$28,IF(U168&lt;=$E$29,0,1),1)</f>
        <v>1</v>
      </c>
      <c r="W168" s="149"/>
      <c r="X168" s="150">
        <f>IF(($X$1=""),0,IF(ISBLANK(W168)=FALSE,1,0))</f>
        <v>0</v>
      </c>
      <c r="Y168" s="149"/>
      <c r="Z168" s="150">
        <f>IF(ISBLANK(Y168)=FALSE,1,0)</f>
        <v>0</v>
      </c>
      <c r="AA168" s="149" t="str">
        <f>_xlfn.IFNA(VLOOKUP(U168,$E$45:$E$54,1,FALSE),"Z")</f>
        <v>Z</v>
      </c>
      <c r="AB168" s="150">
        <f>IF(AA168="Z",0,1)</f>
        <v>0</v>
      </c>
      <c r="AC168" s="150">
        <f>IF(V168+X168+Z168+AB168&gt;0,0,1)</f>
        <v>0</v>
      </c>
      <c r="AD168" s="149">
        <f>U168-1</f>
        <v>45911</v>
      </c>
      <c r="AF168" s="150">
        <f>IF($AC168=1,IF(AND($E$31="yes", $U168&lt;$E$32),1,IF(OR($E$31="no", $E$31=""),IF(AND(E$34="yes", U168&lt;E$35),1,IF(OR(E$34="no", E$34=""),1,0)),0)),0)</f>
        <v>0</v>
      </c>
      <c r="AG168" s="150">
        <f>IF($AC168=1,IF(AND($E$31="yes", $U168&gt;=$E$32),IF(AND($E$34="yes", $U168&gt;=$E$35),0,1),0),0)</f>
        <v>0</v>
      </c>
      <c r="AH168" s="150">
        <f>IF($AC168=1,IF(AND($E$34="yes", $U168&gt;=$E$35),1,0),0)</f>
        <v>0</v>
      </c>
      <c r="AJ168" s="1"/>
      <c r="AK168" s="1"/>
      <c r="AL168" s="1"/>
      <c r="AM168" s="1"/>
      <c r="AN168" s="1"/>
      <c r="AO168" s="1"/>
      <c r="AP168" s="1"/>
      <c r="AQ168" s="1"/>
      <c r="AR168" s="1"/>
      <c r="AS168" s="1"/>
      <c r="AT168" s="1"/>
    </row>
    <row r="169" spans="1:46" s="150" customFormat="1">
      <c r="A169" s="204"/>
      <c r="B169" s="1"/>
      <c r="C169" s="1"/>
      <c r="D169" s="1"/>
      <c r="E169" s="1"/>
      <c r="F169" s="1"/>
      <c r="G169" s="1"/>
      <c r="H169" s="1"/>
      <c r="I169" s="1"/>
      <c r="J169" s="147"/>
      <c r="K169" s="1"/>
      <c r="L169" s="1"/>
      <c r="M169" s="1"/>
      <c r="N169" s="1"/>
      <c r="O169" s="1"/>
      <c r="P169" s="1"/>
      <c r="Q169" s="1"/>
      <c r="R169" s="1"/>
      <c r="S169" s="1"/>
      <c r="T169" s="1"/>
      <c r="U169" s="144">
        <v>45913</v>
      </c>
      <c r="V169" s="1">
        <f>IF(U169&gt;=E$28,IF(U169&lt;=$E$29,0,1),1)</f>
        <v>1</v>
      </c>
      <c r="W169" s="149"/>
      <c r="X169" s="150">
        <f>IF(($X$1=""),0,IF(ISBLANK(W169)=FALSE,1,0))</f>
        <v>0</v>
      </c>
      <c r="Y169" s="149">
        <v>45913</v>
      </c>
      <c r="Z169" s="150">
        <f>IF(ISBLANK(Y169)=FALSE,1,0)</f>
        <v>1</v>
      </c>
      <c r="AA169" s="149" t="str">
        <f>_xlfn.IFNA(VLOOKUP(U169,$E$45:$E$54,1,FALSE),"Z")</f>
        <v>Z</v>
      </c>
      <c r="AB169" s="150">
        <f>IF(AA169="Z",0,1)</f>
        <v>0</v>
      </c>
      <c r="AC169" s="150">
        <f>IF(V169+X169+Z169+AB169&gt;0,0,1)</f>
        <v>0</v>
      </c>
      <c r="AD169" s="149">
        <f>U169-1</f>
        <v>45912</v>
      </c>
      <c r="AF169" s="150">
        <f>IF($AC169=1,IF(AND($E$31="yes", $U169&lt;$E$32),1,IF(OR($E$31="no", $E$31=""),IF(AND(E$34="yes", U169&lt;E$35),1,IF(OR(E$34="no", E$34=""),1,0)),0)),0)</f>
        <v>0</v>
      </c>
      <c r="AG169" s="150">
        <f>IF($AC169=1,IF(AND($E$31="yes", $U169&gt;=$E$32),IF(AND($E$34="yes", $U169&gt;=$E$35),0,1),0),0)</f>
        <v>0</v>
      </c>
      <c r="AH169" s="150">
        <f>IF($AC169=1,IF(AND($E$34="yes", $U169&gt;=$E$35),1,0),0)</f>
        <v>0</v>
      </c>
      <c r="AJ169" s="1"/>
      <c r="AK169" s="1"/>
      <c r="AL169" s="1"/>
      <c r="AM169" s="1"/>
      <c r="AN169" s="1"/>
      <c r="AO169" s="1"/>
      <c r="AP169" s="1"/>
      <c r="AQ169" s="1"/>
      <c r="AR169" s="1"/>
      <c r="AS169" s="1"/>
      <c r="AT169" s="1"/>
    </row>
    <row r="170" spans="1:46" s="150" customFormat="1">
      <c r="A170" s="204"/>
      <c r="B170" s="1"/>
      <c r="C170" s="1"/>
      <c r="D170" s="1"/>
      <c r="E170" s="1"/>
      <c r="F170" s="1"/>
      <c r="G170" s="1"/>
      <c r="H170" s="1"/>
      <c r="I170" s="1"/>
      <c r="J170" s="147"/>
      <c r="K170" s="1"/>
      <c r="L170" s="1"/>
      <c r="M170" s="1"/>
      <c r="N170" s="1"/>
      <c r="O170" s="1"/>
      <c r="P170" s="1"/>
      <c r="Q170" s="1"/>
      <c r="R170" s="1"/>
      <c r="S170" s="1"/>
      <c r="T170" s="1"/>
      <c r="U170" s="144">
        <v>45914</v>
      </c>
      <c r="V170" s="1">
        <f>IF(U170&gt;=E$28,IF(U170&lt;=$E$29,0,1),1)</f>
        <v>1</v>
      </c>
      <c r="W170" s="149"/>
      <c r="X170" s="150">
        <f>IF(($X$1=""),0,IF(ISBLANK(W170)=FALSE,1,0))</f>
        <v>0</v>
      </c>
      <c r="Y170" s="149">
        <v>45914</v>
      </c>
      <c r="Z170" s="150">
        <f>IF(ISBLANK(Y170)=FALSE,1,0)</f>
        <v>1</v>
      </c>
      <c r="AA170" s="149" t="str">
        <f>_xlfn.IFNA(VLOOKUP(U170,$E$45:$E$54,1,FALSE),"Z")</f>
        <v>Z</v>
      </c>
      <c r="AB170" s="150">
        <f>IF(AA170="Z",0,1)</f>
        <v>0</v>
      </c>
      <c r="AC170" s="150">
        <f>IF(V170+X170+Z170+AB170&gt;0,0,1)</f>
        <v>0</v>
      </c>
      <c r="AD170" s="149">
        <f>U170-1</f>
        <v>45913</v>
      </c>
      <c r="AF170" s="150">
        <f>IF($AC170=1,IF(AND($E$31="yes", $U170&lt;$E$32),1,IF(OR($E$31="no", $E$31=""),IF(AND(E$34="yes", U170&lt;E$35),1,IF(OR(E$34="no", E$34=""),1,0)),0)),0)</f>
        <v>0</v>
      </c>
      <c r="AG170" s="150">
        <f>IF($AC170=1,IF(AND($E$31="yes", $U170&gt;=$E$32),IF(AND($E$34="yes", $U170&gt;=$E$35),0,1),0),0)</f>
        <v>0</v>
      </c>
      <c r="AH170" s="150">
        <f>IF($AC170=1,IF(AND($E$34="yes", $U170&gt;=$E$35),1,0),0)</f>
        <v>0</v>
      </c>
      <c r="AJ170" s="1"/>
      <c r="AK170" s="1"/>
      <c r="AL170" s="1"/>
      <c r="AM170" s="1"/>
      <c r="AN170" s="1"/>
      <c r="AO170" s="1"/>
      <c r="AP170" s="1"/>
      <c r="AQ170" s="1"/>
      <c r="AR170" s="1"/>
      <c r="AS170" s="1"/>
      <c r="AT170" s="1"/>
    </row>
    <row r="171" spans="1:46" s="150" customFormat="1">
      <c r="A171" s="204"/>
      <c r="B171" s="1"/>
      <c r="C171" s="1"/>
      <c r="D171" s="1"/>
      <c r="E171" s="1"/>
      <c r="F171" s="1"/>
      <c r="G171" s="1"/>
      <c r="H171" s="1"/>
      <c r="I171" s="1"/>
      <c r="J171" s="147"/>
      <c r="K171" s="1"/>
      <c r="L171" s="1"/>
      <c r="M171" s="1"/>
      <c r="N171" s="1"/>
      <c r="O171" s="1"/>
      <c r="P171" s="1"/>
      <c r="Q171" s="1"/>
      <c r="R171" s="1"/>
      <c r="S171" s="1"/>
      <c r="T171" s="1"/>
      <c r="U171" s="144">
        <v>45915</v>
      </c>
      <c r="V171" s="1">
        <f>IF(U171&gt;=E$28,IF(U171&lt;=$E$29,0,1),1)</f>
        <v>1</v>
      </c>
      <c r="W171" s="149"/>
      <c r="X171" s="150">
        <f>IF(($X$1=""),0,IF(ISBLANK(W171)=FALSE,1,0))</f>
        <v>0</v>
      </c>
      <c r="Y171" s="149"/>
      <c r="Z171" s="150">
        <f>IF(ISBLANK(Y171)=FALSE,1,0)</f>
        <v>0</v>
      </c>
      <c r="AA171" s="149" t="str">
        <f>_xlfn.IFNA(VLOOKUP(U171,$E$45:$E$54,1,FALSE),"Z")</f>
        <v>Z</v>
      </c>
      <c r="AB171" s="150">
        <f>IF(AA171="Z",0,1)</f>
        <v>0</v>
      </c>
      <c r="AC171" s="150">
        <f>IF(V171+X171+Z171+AB171&gt;0,0,1)</f>
        <v>0</v>
      </c>
      <c r="AD171" s="149">
        <f>U171-1</f>
        <v>45914</v>
      </c>
      <c r="AF171" s="150">
        <f>IF($AC171=1,IF(AND($E$31="yes", $U171&lt;$E$32),1,IF(OR($E$31="no", $E$31=""),IF(AND(E$34="yes", U171&lt;E$35),1,IF(OR(E$34="no", E$34=""),1,0)),0)),0)</f>
        <v>0</v>
      </c>
      <c r="AG171" s="150">
        <f>IF($AC171=1,IF(AND($E$31="yes", $U171&gt;=$E$32),IF(AND($E$34="yes", $U171&gt;=$E$35),0,1),0),0)</f>
        <v>0</v>
      </c>
      <c r="AH171" s="150">
        <f>IF($AC171=1,IF(AND($E$34="yes", $U171&gt;=$E$35),1,0),0)</f>
        <v>0</v>
      </c>
      <c r="AJ171" s="1"/>
      <c r="AK171" s="1"/>
      <c r="AL171" s="1"/>
      <c r="AM171" s="1"/>
      <c r="AN171" s="1"/>
      <c r="AO171" s="1"/>
      <c r="AP171" s="1"/>
      <c r="AQ171" s="1"/>
      <c r="AR171" s="1"/>
      <c r="AS171" s="1"/>
      <c r="AT171" s="1"/>
    </row>
    <row r="172" spans="1:46" s="150" customFormat="1">
      <c r="A172" s="204"/>
      <c r="B172" s="1"/>
      <c r="C172" s="1"/>
      <c r="D172" s="1"/>
      <c r="E172" s="1"/>
      <c r="F172" s="1"/>
      <c r="G172" s="1"/>
      <c r="H172" s="1"/>
      <c r="I172" s="1"/>
      <c r="J172" s="147"/>
      <c r="K172" s="1"/>
      <c r="L172" s="1"/>
      <c r="M172" s="1"/>
      <c r="N172" s="1"/>
      <c r="O172" s="1"/>
      <c r="P172" s="1"/>
      <c r="Q172" s="1"/>
      <c r="R172" s="1"/>
      <c r="S172" s="1"/>
      <c r="T172" s="1"/>
      <c r="U172" s="144">
        <v>45916</v>
      </c>
      <c r="V172" s="1">
        <f>IF(U172&gt;=E$28,IF(U172&lt;=$E$29,0,1),1)</f>
        <v>1</v>
      </c>
      <c r="W172" s="149"/>
      <c r="X172" s="150">
        <f>IF(($X$1=""),0,IF(ISBLANK(W172)=FALSE,1,0))</f>
        <v>0</v>
      </c>
      <c r="Y172" s="149"/>
      <c r="Z172" s="150">
        <f>IF(ISBLANK(Y172)=FALSE,1,0)</f>
        <v>0</v>
      </c>
      <c r="AA172" s="149" t="str">
        <f>_xlfn.IFNA(VLOOKUP(U172,$E$45:$E$54,1,FALSE),"Z")</f>
        <v>Z</v>
      </c>
      <c r="AB172" s="150">
        <f>IF(AA172="Z",0,1)</f>
        <v>0</v>
      </c>
      <c r="AC172" s="150">
        <f>IF(V172+X172+Z172+AB172&gt;0,0,1)</f>
        <v>0</v>
      </c>
      <c r="AD172" s="149">
        <f>U172-1</f>
        <v>45915</v>
      </c>
      <c r="AF172" s="150">
        <f>IF($AC172=1,IF(AND($E$31="yes", $U172&lt;$E$32),1,IF(OR($E$31="no", $E$31=""),IF(AND(E$34="yes", U172&lt;E$35),1,IF(OR(E$34="no", E$34=""),1,0)),0)),0)</f>
        <v>0</v>
      </c>
      <c r="AG172" s="150">
        <f>IF($AC172=1,IF(AND($E$31="yes", $U172&gt;=$E$32),IF(AND($E$34="yes", $U172&gt;=$E$35),0,1),0),0)</f>
        <v>0</v>
      </c>
      <c r="AH172" s="150">
        <f>IF($AC172=1,IF(AND($E$34="yes", $U172&gt;=$E$35),1,0),0)</f>
        <v>0</v>
      </c>
      <c r="AJ172" s="1"/>
      <c r="AK172" s="1"/>
      <c r="AL172" s="1"/>
      <c r="AM172" s="1"/>
      <c r="AN172" s="1"/>
      <c r="AO172" s="1"/>
      <c r="AP172" s="1"/>
      <c r="AQ172" s="1"/>
      <c r="AR172" s="1"/>
      <c r="AS172" s="1"/>
      <c r="AT172" s="1"/>
    </row>
    <row r="173" spans="1:46" s="150" customFormat="1">
      <c r="A173" s="204"/>
      <c r="B173" s="1"/>
      <c r="C173" s="1"/>
      <c r="D173" s="1"/>
      <c r="E173" s="1"/>
      <c r="F173" s="1"/>
      <c r="G173" s="1"/>
      <c r="H173" s="1"/>
      <c r="I173" s="1"/>
      <c r="J173" s="147"/>
      <c r="K173" s="1"/>
      <c r="L173" s="1"/>
      <c r="M173" s="1"/>
      <c r="N173" s="1"/>
      <c r="O173" s="1"/>
      <c r="P173" s="1"/>
      <c r="Q173" s="1"/>
      <c r="R173" s="1"/>
      <c r="S173" s="1"/>
      <c r="T173" s="1"/>
      <c r="U173" s="144">
        <v>45917</v>
      </c>
      <c r="V173" s="1">
        <f>IF(U173&gt;=E$28,IF(U173&lt;=$E$29,0,1),1)</f>
        <v>1</v>
      </c>
      <c r="W173" s="149"/>
      <c r="X173" s="150">
        <f>IF(($X$1=""),0,IF(ISBLANK(W173)=FALSE,1,0))</f>
        <v>0</v>
      </c>
      <c r="Y173" s="149"/>
      <c r="Z173" s="150">
        <f>IF(ISBLANK(Y173)=FALSE,1,0)</f>
        <v>0</v>
      </c>
      <c r="AA173" s="149" t="str">
        <f>_xlfn.IFNA(VLOOKUP(U173,$E$45:$E$54,1,FALSE),"Z")</f>
        <v>Z</v>
      </c>
      <c r="AB173" s="150">
        <f>IF(AA173="Z",0,1)</f>
        <v>0</v>
      </c>
      <c r="AC173" s="150">
        <f>IF(V173+X173+Z173+AB173&gt;0,0,1)</f>
        <v>0</v>
      </c>
      <c r="AD173" s="149">
        <f>U173-1</f>
        <v>45916</v>
      </c>
      <c r="AF173" s="150">
        <f>IF($AC173=1,IF(AND($E$31="yes", $U173&lt;$E$32),1,IF(OR($E$31="no", $E$31=""),IF(AND(E$34="yes", U173&lt;E$35),1,IF(OR(E$34="no", E$34=""),1,0)),0)),0)</f>
        <v>0</v>
      </c>
      <c r="AG173" s="150">
        <f>IF($AC173=1,IF(AND($E$31="yes", $U173&gt;=$E$32),IF(AND($E$34="yes", $U173&gt;=$E$35),0,1),0),0)</f>
        <v>0</v>
      </c>
      <c r="AH173" s="150">
        <f>IF($AC173=1,IF(AND($E$34="yes", $U173&gt;=$E$35),1,0),0)</f>
        <v>0</v>
      </c>
      <c r="AJ173" s="1"/>
      <c r="AK173" s="1"/>
      <c r="AL173" s="1"/>
      <c r="AM173" s="1"/>
      <c r="AN173" s="1"/>
      <c r="AO173" s="1"/>
      <c r="AP173" s="1"/>
      <c r="AQ173" s="1"/>
      <c r="AR173" s="1"/>
      <c r="AS173" s="1"/>
      <c r="AT173" s="1"/>
    </row>
    <row r="174" spans="1:46" s="150" customFormat="1">
      <c r="A174" s="204"/>
      <c r="B174" s="1"/>
      <c r="C174" s="1"/>
      <c r="D174" s="1"/>
      <c r="E174" s="1"/>
      <c r="F174" s="1"/>
      <c r="G174" s="1"/>
      <c r="H174" s="1"/>
      <c r="I174" s="1"/>
      <c r="J174" s="147"/>
      <c r="K174" s="1"/>
      <c r="L174" s="1"/>
      <c r="M174" s="1"/>
      <c r="N174" s="1"/>
      <c r="O174" s="1"/>
      <c r="P174" s="1"/>
      <c r="Q174" s="1"/>
      <c r="R174" s="1"/>
      <c r="S174" s="1"/>
      <c r="T174" s="1"/>
      <c r="U174" s="144">
        <v>45918</v>
      </c>
      <c r="V174" s="1">
        <f>IF(U174&gt;=E$28,IF(U174&lt;=$E$29,0,1),1)</f>
        <v>1</v>
      </c>
      <c r="W174" s="149"/>
      <c r="X174" s="150">
        <f>IF(($X$1=""),0,IF(ISBLANK(W174)=FALSE,1,0))</f>
        <v>0</v>
      </c>
      <c r="Y174" s="149"/>
      <c r="Z174" s="150">
        <f>IF(ISBLANK(Y174)=FALSE,1,0)</f>
        <v>0</v>
      </c>
      <c r="AA174" s="149" t="str">
        <f>_xlfn.IFNA(VLOOKUP(U174,$E$45:$E$54,1,FALSE),"Z")</f>
        <v>Z</v>
      </c>
      <c r="AB174" s="150">
        <f>IF(AA174="Z",0,1)</f>
        <v>0</v>
      </c>
      <c r="AC174" s="150">
        <f>IF(V174+X174+Z174+AB174&gt;0,0,1)</f>
        <v>0</v>
      </c>
      <c r="AD174" s="149">
        <f>U174-1</f>
        <v>45917</v>
      </c>
      <c r="AF174" s="150">
        <f>IF($AC174=1,IF(AND($E$31="yes", $U174&lt;$E$32),1,IF(OR($E$31="no", $E$31=""),IF(AND(E$34="yes", U174&lt;E$35),1,IF(OR(E$34="no", E$34=""),1,0)),0)),0)</f>
        <v>0</v>
      </c>
      <c r="AG174" s="150">
        <f>IF($AC174=1,IF(AND($E$31="yes", $U174&gt;=$E$32),IF(AND($E$34="yes", $U174&gt;=$E$35),0,1),0),0)</f>
        <v>0</v>
      </c>
      <c r="AH174" s="150">
        <f>IF($AC174=1,IF(AND($E$34="yes", $U174&gt;=$E$35),1,0),0)</f>
        <v>0</v>
      </c>
      <c r="AJ174" s="1"/>
      <c r="AK174" s="1"/>
      <c r="AL174" s="1"/>
      <c r="AM174" s="1"/>
      <c r="AN174" s="1"/>
      <c r="AO174" s="1"/>
      <c r="AP174" s="1"/>
      <c r="AQ174" s="1"/>
      <c r="AR174" s="1"/>
      <c r="AS174" s="1"/>
      <c r="AT174" s="1"/>
    </row>
    <row r="175" spans="1:46" s="150" customFormat="1">
      <c r="A175" s="204"/>
      <c r="B175" s="1"/>
      <c r="C175" s="1"/>
      <c r="D175" s="1"/>
      <c r="E175" s="1"/>
      <c r="F175" s="1"/>
      <c r="G175" s="1"/>
      <c r="H175" s="1"/>
      <c r="I175" s="1"/>
      <c r="J175" s="147"/>
      <c r="K175" s="1"/>
      <c r="L175" s="1"/>
      <c r="M175" s="1"/>
      <c r="N175" s="1"/>
      <c r="O175" s="1"/>
      <c r="P175" s="1"/>
      <c r="Q175" s="1"/>
      <c r="R175" s="1"/>
      <c r="S175" s="1"/>
      <c r="T175" s="1"/>
      <c r="U175" s="144">
        <v>45919</v>
      </c>
      <c r="V175" s="1">
        <f>IF(U175&gt;=E$28,IF(U175&lt;=$E$29,0,1),1)</f>
        <v>1</v>
      </c>
      <c r="W175" s="149"/>
      <c r="X175" s="150">
        <f>IF(($X$1=""),0,IF(ISBLANK(W175)=FALSE,1,0))</f>
        <v>0</v>
      </c>
      <c r="Y175" s="149"/>
      <c r="Z175" s="150">
        <f>IF(ISBLANK(Y175)=FALSE,1,0)</f>
        <v>0</v>
      </c>
      <c r="AA175" s="149" t="str">
        <f>_xlfn.IFNA(VLOOKUP(U175,$E$45:$E$54,1,FALSE),"Z")</f>
        <v>Z</v>
      </c>
      <c r="AB175" s="150">
        <f>IF(AA175="Z",0,1)</f>
        <v>0</v>
      </c>
      <c r="AC175" s="150">
        <f>IF(V175+X175+Z175+AB175&gt;0,0,1)</f>
        <v>0</v>
      </c>
      <c r="AD175" s="149">
        <f>U175-1</f>
        <v>45918</v>
      </c>
      <c r="AF175" s="150">
        <f>IF($AC175=1,IF(AND($E$31="yes", $U175&lt;$E$32),1,IF(OR($E$31="no", $E$31=""),IF(AND(E$34="yes", U175&lt;E$35),1,IF(OR(E$34="no", E$34=""),1,0)),0)),0)</f>
        <v>0</v>
      </c>
      <c r="AG175" s="150">
        <f>IF($AC175=1,IF(AND($E$31="yes", $U175&gt;=$E$32),IF(AND($E$34="yes", $U175&gt;=$E$35),0,1),0),0)</f>
        <v>0</v>
      </c>
      <c r="AH175" s="150">
        <f>IF($AC175=1,IF(AND($E$34="yes", $U175&gt;=$E$35),1,0),0)</f>
        <v>0</v>
      </c>
      <c r="AJ175" s="1"/>
      <c r="AK175" s="1"/>
      <c r="AL175" s="1"/>
      <c r="AM175" s="1"/>
      <c r="AN175" s="1"/>
      <c r="AO175" s="1"/>
      <c r="AP175" s="1"/>
      <c r="AQ175" s="1"/>
      <c r="AR175" s="1"/>
      <c r="AS175" s="1"/>
      <c r="AT175" s="1"/>
    </row>
    <row r="176" spans="1:46" s="150" customFormat="1">
      <c r="A176" s="204"/>
      <c r="B176" s="1"/>
      <c r="C176" s="1"/>
      <c r="D176" s="1"/>
      <c r="E176" s="1"/>
      <c r="F176" s="1"/>
      <c r="G176" s="1"/>
      <c r="H176" s="1"/>
      <c r="I176" s="1"/>
      <c r="J176" s="147"/>
      <c r="K176" s="1"/>
      <c r="L176" s="1"/>
      <c r="M176" s="1"/>
      <c r="N176" s="1"/>
      <c r="O176" s="1"/>
      <c r="P176" s="1"/>
      <c r="Q176" s="1"/>
      <c r="R176" s="1"/>
      <c r="S176" s="1"/>
      <c r="T176" s="1"/>
      <c r="U176" s="144">
        <v>45920</v>
      </c>
      <c r="V176" s="1">
        <f>IF(U176&gt;=E$28,IF(U176&lt;=$E$29,0,1),1)</f>
        <v>1</v>
      </c>
      <c r="W176" s="149"/>
      <c r="X176" s="150">
        <f>IF(($X$1=""),0,IF(ISBLANK(W176)=FALSE,1,0))</f>
        <v>0</v>
      </c>
      <c r="Y176" s="149">
        <v>45920</v>
      </c>
      <c r="Z176" s="150">
        <f>IF(ISBLANK(Y176)=FALSE,1,0)</f>
        <v>1</v>
      </c>
      <c r="AA176" s="149" t="str">
        <f>_xlfn.IFNA(VLOOKUP(U176,$E$45:$E$54,1,FALSE),"Z")</f>
        <v>Z</v>
      </c>
      <c r="AB176" s="150">
        <f>IF(AA176="Z",0,1)</f>
        <v>0</v>
      </c>
      <c r="AC176" s="150">
        <f>IF(V176+X176+Z176+AB176&gt;0,0,1)</f>
        <v>0</v>
      </c>
      <c r="AD176" s="149">
        <f>U176-1</f>
        <v>45919</v>
      </c>
      <c r="AF176" s="150">
        <f>IF($AC176=1,IF(AND($E$31="yes", $U176&lt;$E$32),1,IF(OR($E$31="no", $E$31=""),IF(AND(E$34="yes", U176&lt;E$35),1,IF(OR(E$34="no", E$34=""),1,0)),0)),0)</f>
        <v>0</v>
      </c>
      <c r="AG176" s="150">
        <f>IF($AC176=1,IF(AND($E$31="yes", $U176&gt;=$E$32),IF(AND($E$34="yes", $U176&gt;=$E$35),0,1),0),0)</f>
        <v>0</v>
      </c>
      <c r="AH176" s="150">
        <f>IF($AC176=1,IF(AND($E$34="yes", $U176&gt;=$E$35),1,0),0)</f>
        <v>0</v>
      </c>
      <c r="AJ176" s="1"/>
      <c r="AK176" s="1"/>
      <c r="AL176" s="1"/>
      <c r="AM176" s="1"/>
      <c r="AN176" s="1"/>
      <c r="AO176" s="1"/>
      <c r="AP176" s="1"/>
      <c r="AQ176" s="1"/>
      <c r="AR176" s="1"/>
      <c r="AS176" s="1"/>
      <c r="AT176" s="1"/>
    </row>
    <row r="177" spans="1:46" s="150" customFormat="1">
      <c r="A177" s="204"/>
      <c r="B177" s="1"/>
      <c r="C177" s="1"/>
      <c r="D177" s="1"/>
      <c r="E177" s="1"/>
      <c r="F177" s="1"/>
      <c r="G177" s="1"/>
      <c r="H177" s="1"/>
      <c r="I177" s="1"/>
      <c r="J177" s="147"/>
      <c r="K177" s="1"/>
      <c r="L177" s="1"/>
      <c r="M177" s="1"/>
      <c r="N177" s="1"/>
      <c r="O177" s="1"/>
      <c r="P177" s="1"/>
      <c r="Q177" s="1"/>
      <c r="R177" s="1"/>
      <c r="S177" s="1"/>
      <c r="T177" s="1"/>
      <c r="U177" s="144">
        <v>45921</v>
      </c>
      <c r="V177" s="1">
        <f>IF(U177&gt;=E$28,IF(U177&lt;=$E$29,0,1),1)</f>
        <v>1</v>
      </c>
      <c r="W177" s="149"/>
      <c r="X177" s="150">
        <f>IF(($X$1=""),0,IF(ISBLANK(W177)=FALSE,1,0))</f>
        <v>0</v>
      </c>
      <c r="Y177" s="149">
        <v>45921</v>
      </c>
      <c r="Z177" s="150">
        <f>IF(ISBLANK(Y177)=FALSE,1,0)</f>
        <v>1</v>
      </c>
      <c r="AA177" s="149" t="str">
        <f>_xlfn.IFNA(VLOOKUP(U177,$E$45:$E$54,1,FALSE),"Z")</f>
        <v>Z</v>
      </c>
      <c r="AB177" s="150">
        <f>IF(AA177="Z",0,1)</f>
        <v>0</v>
      </c>
      <c r="AC177" s="150">
        <f>IF(V177+X177+Z177+AB177&gt;0,0,1)</f>
        <v>0</v>
      </c>
      <c r="AD177" s="149">
        <f>U177-1</f>
        <v>45920</v>
      </c>
      <c r="AF177" s="150">
        <f>IF($AC177=1,IF(AND($E$31="yes", $U177&lt;$E$32),1,IF(OR($E$31="no", $E$31=""),IF(AND(E$34="yes", U177&lt;E$35),1,IF(OR(E$34="no", E$34=""),1,0)),0)),0)</f>
        <v>0</v>
      </c>
      <c r="AG177" s="150">
        <f>IF($AC177=1,IF(AND($E$31="yes", $U177&gt;=$E$32),IF(AND($E$34="yes", $U177&gt;=$E$35),0,1),0),0)</f>
        <v>0</v>
      </c>
      <c r="AH177" s="150">
        <f>IF($AC177=1,IF(AND($E$34="yes", $U177&gt;=$E$35),1,0),0)</f>
        <v>0</v>
      </c>
      <c r="AJ177" s="1"/>
      <c r="AK177" s="1"/>
      <c r="AL177" s="1"/>
      <c r="AM177" s="1"/>
      <c r="AN177" s="1"/>
      <c r="AO177" s="1"/>
      <c r="AP177" s="1"/>
      <c r="AQ177" s="1"/>
      <c r="AR177" s="1"/>
      <c r="AS177" s="1"/>
      <c r="AT177" s="1"/>
    </row>
    <row r="178" spans="1:46" s="150" customFormat="1">
      <c r="A178" s="204"/>
      <c r="B178" s="1"/>
      <c r="C178" s="1"/>
      <c r="D178" s="1"/>
      <c r="E178" s="1"/>
      <c r="F178" s="1"/>
      <c r="G178" s="1"/>
      <c r="H178" s="1"/>
      <c r="I178" s="1"/>
      <c r="J178" s="147"/>
      <c r="K178" s="1"/>
      <c r="L178" s="1"/>
      <c r="M178" s="1"/>
      <c r="N178" s="1"/>
      <c r="O178" s="1"/>
      <c r="P178" s="1"/>
      <c r="Q178" s="1"/>
      <c r="R178" s="1"/>
      <c r="S178" s="1"/>
      <c r="T178" s="1"/>
      <c r="U178" s="144">
        <v>45922</v>
      </c>
      <c r="V178" s="1">
        <f>IF(U178&gt;=E$28,IF(U178&lt;=$E$29,0,1),1)</f>
        <v>1</v>
      </c>
      <c r="W178" s="149"/>
      <c r="X178" s="150">
        <f>IF(($X$1=""),0,IF(ISBLANK(W178)=FALSE,1,0))</f>
        <v>0</v>
      </c>
      <c r="Y178" s="149"/>
      <c r="Z178" s="150">
        <f>IF(ISBLANK(Y178)=FALSE,1,0)</f>
        <v>0</v>
      </c>
      <c r="AA178" s="149" t="str">
        <f>_xlfn.IFNA(VLOOKUP(U178,$E$45:$E$54,1,FALSE),"Z")</f>
        <v>Z</v>
      </c>
      <c r="AB178" s="150">
        <f>IF(AA178="Z",0,1)</f>
        <v>0</v>
      </c>
      <c r="AC178" s="150">
        <f>IF(V178+X178+Z178+AB178&gt;0,0,1)</f>
        <v>0</v>
      </c>
      <c r="AD178" s="149">
        <f>U178-1</f>
        <v>45921</v>
      </c>
      <c r="AF178" s="150">
        <f>IF($AC178=1,IF(AND($E$31="yes", $U178&lt;$E$32),1,IF(OR($E$31="no", $E$31=""),IF(AND(E$34="yes", U178&lt;E$35),1,IF(OR(E$34="no", E$34=""),1,0)),0)),0)</f>
        <v>0</v>
      </c>
      <c r="AG178" s="150">
        <f>IF($AC178=1,IF(AND($E$31="yes", $U178&gt;=$E$32),IF(AND($E$34="yes", $U178&gt;=$E$35),0,1),0),0)</f>
        <v>0</v>
      </c>
      <c r="AH178" s="150">
        <f>IF($AC178=1,IF(AND($E$34="yes", $U178&gt;=$E$35),1,0),0)</f>
        <v>0</v>
      </c>
      <c r="AJ178" s="1"/>
      <c r="AK178" s="1"/>
      <c r="AL178" s="1"/>
      <c r="AM178" s="1"/>
      <c r="AN178" s="1"/>
      <c r="AO178" s="1"/>
      <c r="AP178" s="1"/>
      <c r="AQ178" s="1"/>
      <c r="AR178" s="1"/>
      <c r="AS178" s="1"/>
      <c r="AT178" s="1"/>
    </row>
    <row r="179" spans="1:46" s="150" customFormat="1">
      <c r="A179" s="204"/>
      <c r="B179" s="1"/>
      <c r="C179" s="1"/>
      <c r="D179" s="1"/>
      <c r="E179" s="1"/>
      <c r="F179" s="1"/>
      <c r="G179" s="1"/>
      <c r="H179" s="1"/>
      <c r="I179" s="1"/>
      <c r="J179" s="147"/>
      <c r="K179" s="1"/>
      <c r="L179" s="1"/>
      <c r="M179" s="1"/>
      <c r="N179" s="1"/>
      <c r="O179" s="1"/>
      <c r="P179" s="1"/>
      <c r="Q179" s="1"/>
      <c r="R179" s="1"/>
      <c r="S179" s="1"/>
      <c r="T179" s="1"/>
      <c r="U179" s="144">
        <v>45923</v>
      </c>
      <c r="V179" s="1">
        <f>IF(U179&gt;=E$28,IF(U179&lt;=$E$29,0,1),1)</f>
        <v>1</v>
      </c>
      <c r="W179" s="149"/>
      <c r="X179" s="150">
        <f>IF(($X$1=""),0,IF(ISBLANK(W179)=FALSE,1,0))</f>
        <v>0</v>
      </c>
      <c r="Y179" s="149"/>
      <c r="Z179" s="150">
        <f>IF(ISBLANK(Y179)=FALSE,1,0)</f>
        <v>0</v>
      </c>
      <c r="AA179" s="149" t="str">
        <f>_xlfn.IFNA(VLOOKUP(U179,$E$45:$E$54,1,FALSE),"Z")</f>
        <v>Z</v>
      </c>
      <c r="AB179" s="150">
        <f>IF(AA179="Z",0,1)</f>
        <v>0</v>
      </c>
      <c r="AC179" s="150">
        <f>IF(V179+X179+Z179+AB179&gt;0,0,1)</f>
        <v>0</v>
      </c>
      <c r="AD179" s="149">
        <f>U179-1</f>
        <v>45922</v>
      </c>
      <c r="AF179" s="150">
        <f>IF($AC179=1,IF(AND($E$31="yes", $U179&lt;$E$32),1,IF(OR($E$31="no", $E$31=""),IF(AND(E$34="yes", U179&lt;E$35),1,IF(OR(E$34="no", E$34=""),1,0)),0)),0)</f>
        <v>0</v>
      </c>
      <c r="AG179" s="150">
        <f>IF($AC179=1,IF(AND($E$31="yes", $U179&gt;=$E$32),IF(AND($E$34="yes", $U179&gt;=$E$35),0,1),0),0)</f>
        <v>0</v>
      </c>
      <c r="AH179" s="150">
        <f>IF($AC179=1,IF(AND($E$34="yes", $U179&gt;=$E$35),1,0),0)</f>
        <v>0</v>
      </c>
      <c r="AJ179" s="1"/>
      <c r="AK179" s="1"/>
      <c r="AL179" s="1"/>
      <c r="AM179" s="1"/>
      <c r="AN179" s="1"/>
      <c r="AO179" s="1"/>
      <c r="AP179" s="1"/>
      <c r="AQ179" s="1"/>
      <c r="AR179" s="1"/>
      <c r="AS179" s="1"/>
      <c r="AT179" s="1"/>
    </row>
    <row r="180" spans="1:46" s="150" customFormat="1">
      <c r="A180" s="204"/>
      <c r="B180" s="1"/>
      <c r="C180" s="1"/>
      <c r="D180" s="1"/>
      <c r="E180" s="1"/>
      <c r="F180" s="1"/>
      <c r="G180" s="1"/>
      <c r="H180" s="1"/>
      <c r="I180" s="1"/>
      <c r="J180" s="147"/>
      <c r="K180" s="1"/>
      <c r="L180" s="1"/>
      <c r="M180" s="1"/>
      <c r="N180" s="1"/>
      <c r="O180" s="1"/>
      <c r="P180" s="1"/>
      <c r="Q180" s="1"/>
      <c r="R180" s="1"/>
      <c r="S180" s="1"/>
      <c r="T180" s="1"/>
      <c r="U180" s="144">
        <v>45924</v>
      </c>
      <c r="V180" s="1">
        <f>IF(U180&gt;=E$28,IF(U180&lt;=$E$29,0,1),1)</f>
        <v>1</v>
      </c>
      <c r="W180" s="149"/>
      <c r="X180" s="150">
        <f>IF(($X$1=""),0,IF(ISBLANK(W180)=FALSE,1,0))</f>
        <v>0</v>
      </c>
      <c r="Y180" s="149"/>
      <c r="Z180" s="150">
        <f>IF(ISBLANK(Y180)=FALSE,1,0)</f>
        <v>0</v>
      </c>
      <c r="AA180" s="149" t="str">
        <f>_xlfn.IFNA(VLOOKUP(U180,$E$45:$E$54,1,FALSE),"Z")</f>
        <v>Z</v>
      </c>
      <c r="AB180" s="150">
        <f>IF(AA180="Z",0,1)</f>
        <v>0</v>
      </c>
      <c r="AC180" s="150">
        <f>IF(V180+X180+Z180+AB180&gt;0,0,1)</f>
        <v>0</v>
      </c>
      <c r="AD180" s="149">
        <f>U180-1</f>
        <v>45923</v>
      </c>
      <c r="AF180" s="150">
        <f>IF($AC180=1,IF(AND($E$31="yes", $U180&lt;$E$32),1,IF(OR($E$31="no", $E$31=""),IF(AND(E$34="yes", U180&lt;E$35),1,IF(OR(E$34="no", E$34=""),1,0)),0)),0)</f>
        <v>0</v>
      </c>
      <c r="AG180" s="150">
        <f>IF($AC180=1,IF(AND($E$31="yes", $U180&gt;=$E$32),IF(AND($E$34="yes", $U180&gt;=$E$35),0,1),0),0)</f>
        <v>0</v>
      </c>
      <c r="AH180" s="150">
        <f>IF($AC180=1,IF(AND($E$34="yes", $U180&gt;=$E$35),1,0),0)</f>
        <v>0</v>
      </c>
      <c r="AJ180" s="1"/>
      <c r="AK180" s="1"/>
      <c r="AL180" s="1"/>
      <c r="AM180" s="1"/>
      <c r="AN180" s="1"/>
      <c r="AO180" s="1"/>
      <c r="AP180" s="1"/>
      <c r="AQ180" s="1"/>
      <c r="AR180" s="1"/>
      <c r="AS180" s="1"/>
      <c r="AT180" s="1"/>
    </row>
    <row r="181" spans="1:46" s="150" customFormat="1">
      <c r="A181" s="204"/>
      <c r="B181" s="1"/>
      <c r="C181" s="1"/>
      <c r="D181" s="1"/>
      <c r="E181" s="1"/>
      <c r="F181" s="1"/>
      <c r="G181" s="1"/>
      <c r="H181" s="1"/>
      <c r="I181" s="1"/>
      <c r="J181" s="147"/>
      <c r="K181" s="1"/>
      <c r="L181" s="1"/>
      <c r="M181" s="1"/>
      <c r="N181" s="1"/>
      <c r="O181" s="1"/>
      <c r="P181" s="1"/>
      <c r="Q181" s="1"/>
      <c r="R181" s="1"/>
      <c r="S181" s="1"/>
      <c r="T181" s="1"/>
      <c r="U181" s="144">
        <v>45925</v>
      </c>
      <c r="V181" s="1">
        <f>IF(U181&gt;=E$28,IF(U181&lt;=$E$29,0,1),1)</f>
        <v>1</v>
      </c>
      <c r="W181" s="149"/>
      <c r="X181" s="150">
        <f>IF(($X$1=""),0,IF(ISBLANK(W181)=FALSE,1,0))</f>
        <v>0</v>
      </c>
      <c r="Y181" s="149"/>
      <c r="Z181" s="150">
        <f>IF(ISBLANK(Y181)=FALSE,1,0)</f>
        <v>0</v>
      </c>
      <c r="AA181" s="149" t="str">
        <f>_xlfn.IFNA(VLOOKUP(U181,$E$45:$E$54,1,FALSE),"Z")</f>
        <v>Z</v>
      </c>
      <c r="AB181" s="150">
        <f>IF(AA181="Z",0,1)</f>
        <v>0</v>
      </c>
      <c r="AC181" s="150">
        <f>IF(V181+X181+Z181+AB181&gt;0,0,1)</f>
        <v>0</v>
      </c>
      <c r="AD181" s="149">
        <f>U181-1</f>
        <v>45924</v>
      </c>
      <c r="AF181" s="150">
        <f>IF($AC181=1,IF(AND($E$31="yes", $U181&lt;$E$32),1,IF(OR($E$31="no", $E$31=""),IF(AND(E$34="yes", U181&lt;E$35),1,IF(OR(E$34="no", E$34=""),1,0)),0)),0)</f>
        <v>0</v>
      </c>
      <c r="AG181" s="150">
        <f>IF($AC181=1,IF(AND($E$31="yes", $U181&gt;=$E$32),IF(AND($E$34="yes", $U181&gt;=$E$35),0,1),0),0)</f>
        <v>0</v>
      </c>
      <c r="AH181" s="150">
        <f>IF($AC181=1,IF(AND($E$34="yes", $U181&gt;=$E$35),1,0),0)</f>
        <v>0</v>
      </c>
      <c r="AJ181" s="1"/>
      <c r="AK181" s="1"/>
      <c r="AL181" s="1"/>
      <c r="AM181" s="1"/>
      <c r="AN181" s="1"/>
      <c r="AO181" s="1"/>
      <c r="AP181" s="1"/>
      <c r="AQ181" s="1"/>
      <c r="AR181" s="1"/>
      <c r="AS181" s="1"/>
      <c r="AT181" s="1"/>
    </row>
    <row r="182" spans="1:46" s="150" customFormat="1">
      <c r="A182" s="204"/>
      <c r="B182" s="1"/>
      <c r="C182" s="1"/>
      <c r="D182" s="1"/>
      <c r="E182" s="1"/>
      <c r="F182" s="1"/>
      <c r="G182" s="1"/>
      <c r="H182" s="1"/>
      <c r="I182" s="1"/>
      <c r="J182" s="147"/>
      <c r="K182" s="1"/>
      <c r="L182" s="1"/>
      <c r="M182" s="1"/>
      <c r="N182" s="1"/>
      <c r="O182" s="1"/>
      <c r="P182" s="1"/>
      <c r="Q182" s="1"/>
      <c r="R182" s="1"/>
      <c r="S182" s="1"/>
      <c r="T182" s="1"/>
      <c r="U182" s="144">
        <v>45926</v>
      </c>
      <c r="V182" s="1">
        <f>IF(U182&gt;=E$28,IF(U182&lt;=$E$29,0,1),1)</f>
        <v>1</v>
      </c>
      <c r="W182" s="149"/>
      <c r="X182" s="150">
        <f>IF(($X$1=""),0,IF(ISBLANK(W182)=FALSE,1,0))</f>
        <v>0</v>
      </c>
      <c r="Y182" s="149"/>
      <c r="Z182" s="150">
        <f>IF(ISBLANK(Y182)=FALSE,1,0)</f>
        <v>0</v>
      </c>
      <c r="AA182" s="149" t="str">
        <f>_xlfn.IFNA(VLOOKUP(U182,$E$45:$E$54,1,FALSE),"Z")</f>
        <v>Z</v>
      </c>
      <c r="AB182" s="150">
        <f>IF(AA182="Z",0,1)</f>
        <v>0</v>
      </c>
      <c r="AC182" s="150">
        <f>IF(V182+X182+Z182+AB182&gt;0,0,1)</f>
        <v>0</v>
      </c>
      <c r="AD182" s="149">
        <f>U182-1</f>
        <v>45925</v>
      </c>
      <c r="AF182" s="150">
        <f>IF($AC182=1,IF(AND($E$31="yes", $U182&lt;$E$32),1,IF(OR($E$31="no", $E$31=""),IF(AND(E$34="yes", U182&lt;E$35),1,IF(OR(E$34="no", E$34=""),1,0)),0)),0)</f>
        <v>0</v>
      </c>
      <c r="AG182" s="150">
        <f>IF($AC182=1,IF(AND($E$31="yes", $U182&gt;=$E$32),IF(AND($E$34="yes", $U182&gt;=$E$35),0,1),0),0)</f>
        <v>0</v>
      </c>
      <c r="AH182" s="150">
        <f>IF($AC182=1,IF(AND($E$34="yes", $U182&gt;=$E$35),1,0),0)</f>
        <v>0</v>
      </c>
      <c r="AJ182" s="1"/>
      <c r="AK182" s="1"/>
      <c r="AL182" s="1"/>
      <c r="AM182" s="1"/>
      <c r="AN182" s="1"/>
      <c r="AO182" s="1"/>
      <c r="AP182" s="1"/>
      <c r="AQ182" s="1"/>
      <c r="AR182" s="1"/>
      <c r="AS182" s="1"/>
      <c r="AT182" s="1"/>
    </row>
    <row r="183" spans="1:46" s="150" customFormat="1">
      <c r="A183" s="204"/>
      <c r="B183" s="1"/>
      <c r="C183" s="1"/>
      <c r="D183" s="1"/>
      <c r="E183" s="1"/>
      <c r="F183" s="1"/>
      <c r="G183" s="1"/>
      <c r="H183" s="1"/>
      <c r="I183" s="1"/>
      <c r="J183" s="147"/>
      <c r="K183" s="1"/>
      <c r="L183" s="1"/>
      <c r="M183" s="1"/>
      <c r="N183" s="1"/>
      <c r="O183" s="1"/>
      <c r="P183" s="1"/>
      <c r="Q183" s="1"/>
      <c r="R183" s="1"/>
      <c r="S183" s="1"/>
      <c r="T183" s="1"/>
      <c r="U183" s="144">
        <v>45927</v>
      </c>
      <c r="V183" s="1">
        <f>IF(U183&gt;=E$28,IF(U183&lt;=$E$29,0,1),1)</f>
        <v>1</v>
      </c>
      <c r="W183" s="149"/>
      <c r="X183" s="150">
        <f>IF(($X$1=""),0,IF(ISBLANK(W183)=FALSE,1,0))</f>
        <v>0</v>
      </c>
      <c r="Y183" s="149">
        <v>45927</v>
      </c>
      <c r="Z183" s="150">
        <f>IF(ISBLANK(Y183)=FALSE,1,0)</f>
        <v>1</v>
      </c>
      <c r="AA183" s="149" t="str">
        <f>_xlfn.IFNA(VLOOKUP(U183,$E$45:$E$54,1,FALSE),"Z")</f>
        <v>Z</v>
      </c>
      <c r="AB183" s="150">
        <f>IF(AA183="Z",0,1)</f>
        <v>0</v>
      </c>
      <c r="AC183" s="150">
        <f>IF(V183+X183+Z183+AB183&gt;0,0,1)</f>
        <v>0</v>
      </c>
      <c r="AD183" s="149">
        <f>U183-1</f>
        <v>45926</v>
      </c>
      <c r="AF183" s="150">
        <f>IF($AC183=1,IF(AND($E$31="yes", $U183&lt;$E$32),1,IF(OR($E$31="no", $E$31=""),IF(AND(E$34="yes", U183&lt;E$35),1,IF(OR(E$34="no", E$34=""),1,0)),0)),0)</f>
        <v>0</v>
      </c>
      <c r="AG183" s="150">
        <f>IF($AC183=1,IF(AND($E$31="yes", $U183&gt;=$E$32),IF(AND($E$34="yes", $U183&gt;=$E$35),0,1),0),0)</f>
        <v>0</v>
      </c>
      <c r="AH183" s="150">
        <f>IF($AC183=1,IF(AND($E$34="yes", $U183&gt;=$E$35),1,0),0)</f>
        <v>0</v>
      </c>
      <c r="AJ183" s="1"/>
      <c r="AK183" s="1"/>
      <c r="AL183" s="1"/>
      <c r="AM183" s="1"/>
      <c r="AN183" s="1"/>
      <c r="AO183" s="1"/>
      <c r="AP183" s="1"/>
      <c r="AQ183" s="1"/>
      <c r="AR183" s="1"/>
      <c r="AS183" s="1"/>
      <c r="AT183" s="1"/>
    </row>
    <row r="184" spans="1:46" s="150" customFormat="1">
      <c r="A184" s="204"/>
      <c r="B184" s="1"/>
      <c r="C184" s="1"/>
      <c r="D184" s="1"/>
      <c r="E184" s="1"/>
      <c r="F184" s="1"/>
      <c r="G184" s="1"/>
      <c r="H184" s="1"/>
      <c r="I184" s="1"/>
      <c r="J184" s="147"/>
      <c r="K184" s="1"/>
      <c r="L184" s="1"/>
      <c r="M184" s="1"/>
      <c r="N184" s="1"/>
      <c r="O184" s="1"/>
      <c r="P184" s="1"/>
      <c r="Q184" s="1"/>
      <c r="R184" s="1"/>
      <c r="S184" s="1"/>
      <c r="T184" s="1"/>
      <c r="U184" s="144">
        <v>45928</v>
      </c>
      <c r="V184" s="1">
        <f>IF(U184&gt;=E$28,IF(U184&lt;=$E$29,0,1),1)</f>
        <v>1</v>
      </c>
      <c r="W184" s="149"/>
      <c r="X184" s="150">
        <f>IF(($X$1=""),0,IF(ISBLANK(W184)=FALSE,1,0))</f>
        <v>0</v>
      </c>
      <c r="Y184" s="149">
        <v>45928</v>
      </c>
      <c r="Z184" s="150">
        <f>IF(ISBLANK(Y184)=FALSE,1,0)</f>
        <v>1</v>
      </c>
      <c r="AA184" s="149" t="str">
        <f>_xlfn.IFNA(VLOOKUP(U184,$E$45:$E$54,1,FALSE),"Z")</f>
        <v>Z</v>
      </c>
      <c r="AB184" s="150">
        <f>IF(AA184="Z",0,1)</f>
        <v>0</v>
      </c>
      <c r="AC184" s="150">
        <f>IF(V184+X184+Z184+AB184&gt;0,0,1)</f>
        <v>0</v>
      </c>
      <c r="AD184" s="149">
        <f>U184-1</f>
        <v>45927</v>
      </c>
      <c r="AF184" s="150">
        <f>IF($AC184=1,IF(AND($E$31="yes", $U184&lt;$E$32),1,IF(OR($E$31="no", $E$31=""),IF(AND(E$34="yes", U184&lt;E$35),1,IF(OR(E$34="no", E$34=""),1,0)),0)),0)</f>
        <v>0</v>
      </c>
      <c r="AG184" s="150">
        <f>IF($AC184=1,IF(AND($E$31="yes", $U184&gt;=$E$32),IF(AND($E$34="yes", $U184&gt;=$E$35),0,1),0),0)</f>
        <v>0</v>
      </c>
      <c r="AH184" s="150">
        <f>IF($AC184=1,IF(AND($E$34="yes", $U184&gt;=$E$35),1,0),0)</f>
        <v>0</v>
      </c>
      <c r="AJ184" s="1"/>
      <c r="AK184" s="1"/>
      <c r="AL184" s="1"/>
      <c r="AM184" s="1"/>
      <c r="AN184" s="1"/>
      <c r="AO184" s="1"/>
      <c r="AP184" s="1"/>
      <c r="AQ184" s="1"/>
      <c r="AR184" s="1"/>
      <c r="AS184" s="1"/>
      <c r="AT184" s="1"/>
    </row>
    <row r="185" spans="1:46" s="150" customFormat="1">
      <c r="A185" s="204"/>
      <c r="B185" s="1"/>
      <c r="C185" s="1"/>
      <c r="D185" s="1"/>
      <c r="E185" s="1"/>
      <c r="F185" s="1"/>
      <c r="G185" s="1"/>
      <c r="H185" s="1"/>
      <c r="I185" s="1"/>
      <c r="J185" s="147"/>
      <c r="K185" s="1"/>
      <c r="L185" s="1"/>
      <c r="M185" s="1"/>
      <c r="N185" s="1"/>
      <c r="O185" s="1"/>
      <c r="P185" s="1"/>
      <c r="Q185" s="1"/>
      <c r="R185" s="1"/>
      <c r="S185" s="1"/>
      <c r="T185" s="1"/>
      <c r="U185" s="144">
        <v>45929</v>
      </c>
      <c r="V185" s="1">
        <f>IF(U185&gt;=E$28,IF(U185&lt;=$E$29,0,1),1)</f>
        <v>1</v>
      </c>
      <c r="W185" s="149"/>
      <c r="X185" s="150">
        <f>IF(($X$1=""),0,IF(ISBLANK(W185)=FALSE,1,0))</f>
        <v>0</v>
      </c>
      <c r="Y185" s="149"/>
      <c r="Z185" s="150">
        <f>IF(ISBLANK(Y185)=FALSE,1,0)</f>
        <v>0</v>
      </c>
      <c r="AA185" s="149" t="str">
        <f>_xlfn.IFNA(VLOOKUP(U185,$E$45:$E$54,1,FALSE),"Z")</f>
        <v>Z</v>
      </c>
      <c r="AB185" s="150">
        <f>IF(AA185="Z",0,1)</f>
        <v>0</v>
      </c>
      <c r="AC185" s="150">
        <f>IF(V185+X185+Z185+AB185&gt;0,0,1)</f>
        <v>0</v>
      </c>
      <c r="AD185" s="149">
        <f>U185-1</f>
        <v>45928</v>
      </c>
      <c r="AF185" s="150">
        <f>IF($AC185=1,IF(AND($E$31="yes", $U185&lt;$E$32),1,IF(OR($E$31="no", $E$31=""),IF(AND(E$34="yes", U185&lt;E$35),1,IF(OR(E$34="no", E$34=""),1,0)),0)),0)</f>
        <v>0</v>
      </c>
      <c r="AG185" s="150">
        <f>IF($AC185=1,IF(AND($E$31="yes", $U185&gt;=$E$32),IF(AND($E$34="yes", $U185&gt;=$E$35),0,1),0),0)</f>
        <v>0</v>
      </c>
      <c r="AH185" s="150">
        <f>IF($AC185=1,IF(AND($E$34="yes", $U185&gt;=$E$35),1,0),0)</f>
        <v>0</v>
      </c>
      <c r="AJ185" s="1"/>
      <c r="AK185" s="1"/>
      <c r="AL185" s="1"/>
      <c r="AM185" s="1"/>
      <c r="AN185" s="1"/>
      <c r="AO185" s="1"/>
      <c r="AP185" s="1"/>
      <c r="AQ185" s="1"/>
      <c r="AR185" s="1"/>
      <c r="AS185" s="1"/>
      <c r="AT185" s="1"/>
    </row>
    <row r="186" spans="1:46" s="150" customFormat="1">
      <c r="A186" s="204"/>
      <c r="B186" s="1"/>
      <c r="C186" s="1"/>
      <c r="D186" s="1"/>
      <c r="E186" s="1"/>
      <c r="F186" s="1"/>
      <c r="G186" s="1"/>
      <c r="H186" s="1"/>
      <c r="I186" s="1"/>
      <c r="J186" s="147"/>
      <c r="K186" s="1"/>
      <c r="L186" s="1"/>
      <c r="M186" s="1"/>
      <c r="N186" s="1"/>
      <c r="O186" s="1"/>
      <c r="P186" s="1"/>
      <c r="Q186" s="1"/>
      <c r="R186" s="1"/>
      <c r="S186" s="1"/>
      <c r="T186" s="1"/>
      <c r="U186" s="144">
        <v>45930</v>
      </c>
      <c r="V186" s="1">
        <f>IF(U186&gt;=E$28,IF(U186&lt;=$E$29,0,1),1)</f>
        <v>1</v>
      </c>
      <c r="W186" s="149"/>
      <c r="X186" s="150">
        <f>IF(($X$1=""),0,IF(ISBLANK(W186)=FALSE,1,0))</f>
        <v>0</v>
      </c>
      <c r="Y186" s="149"/>
      <c r="Z186" s="150">
        <f>IF(ISBLANK(Y186)=FALSE,1,0)</f>
        <v>0</v>
      </c>
      <c r="AA186" s="149" t="str">
        <f>_xlfn.IFNA(VLOOKUP(U186,$E$45:$E$54,1,FALSE),"Z")</f>
        <v>Z</v>
      </c>
      <c r="AB186" s="150">
        <f>IF(AA186="Z",0,1)</f>
        <v>0</v>
      </c>
      <c r="AC186" s="150">
        <f>IF(V186+X186+Z186+AB186&gt;0,0,1)</f>
        <v>0</v>
      </c>
      <c r="AD186" s="149">
        <f>U186-1</f>
        <v>45929</v>
      </c>
      <c r="AF186" s="150">
        <f>IF($AC186=1,IF(AND($E$31="yes", $U186&lt;$E$32),1,IF(OR($E$31="no", $E$31=""),IF(AND(E$34="yes", U186&lt;E$35),1,IF(OR(E$34="no", E$34=""),1,0)),0)),0)</f>
        <v>0</v>
      </c>
      <c r="AG186" s="150">
        <f>IF($AC186=1,IF(AND($E$31="yes", $U186&gt;=$E$32),IF(AND($E$34="yes", $U186&gt;=$E$35),0,1),0),0)</f>
        <v>0</v>
      </c>
      <c r="AH186" s="150">
        <f>IF($AC186=1,IF(AND($E$34="yes", $U186&gt;=$E$35),1,0),0)</f>
        <v>0</v>
      </c>
      <c r="AJ186" s="1"/>
      <c r="AK186" s="1"/>
      <c r="AL186" s="1"/>
      <c r="AM186" s="1"/>
      <c r="AN186" s="1"/>
      <c r="AO186" s="1"/>
      <c r="AP186" s="1"/>
      <c r="AQ186" s="1"/>
      <c r="AR186" s="1"/>
      <c r="AS186" s="1"/>
      <c r="AT186" s="1"/>
    </row>
    <row r="187" spans="1:46" s="150" customFormat="1">
      <c r="A187" s="204"/>
      <c r="B187" s="1"/>
      <c r="C187" s="1"/>
      <c r="D187" s="1"/>
      <c r="E187" s="1"/>
      <c r="F187" s="1"/>
      <c r="G187" s="1"/>
      <c r="H187" s="1"/>
      <c r="I187" s="1"/>
      <c r="J187" s="147"/>
      <c r="K187" s="1"/>
      <c r="L187" s="1"/>
      <c r="M187" s="1"/>
      <c r="N187" s="1"/>
      <c r="O187" s="1"/>
      <c r="P187" s="1"/>
      <c r="Q187" s="1"/>
      <c r="R187" s="1"/>
      <c r="S187" s="1"/>
      <c r="T187" s="1"/>
      <c r="U187" s="144">
        <v>45931</v>
      </c>
      <c r="V187" s="1">
        <f>IF(U187&gt;=E$28,IF(U187&lt;=$E$29,0,1),1)</f>
        <v>1</v>
      </c>
      <c r="W187" s="149"/>
      <c r="X187" s="150">
        <f>IF(($X$1=""),0,IF(ISBLANK(W187)=FALSE,1,0))</f>
        <v>0</v>
      </c>
      <c r="Y187" s="149"/>
      <c r="Z187" s="150">
        <f>IF(ISBLANK(Y187)=FALSE,1,0)</f>
        <v>0</v>
      </c>
      <c r="AA187" s="149" t="str">
        <f>_xlfn.IFNA(VLOOKUP(U187,$E$45:$E$54,1,FALSE),"Z")</f>
        <v>Z</v>
      </c>
      <c r="AB187" s="150">
        <f>IF(AA187="Z",0,1)</f>
        <v>0</v>
      </c>
      <c r="AC187" s="150">
        <f>IF(V187+X187+Z187+AB187&gt;0,0,1)</f>
        <v>0</v>
      </c>
      <c r="AD187" s="149">
        <f>U187-1</f>
        <v>45930</v>
      </c>
      <c r="AF187" s="150">
        <f>IF($AC187=1,IF(AND($E$31="yes", $U187&lt;$E$32),1,IF(OR($E$31="no", $E$31=""),IF(AND(E$34="yes", U187&lt;E$35),1,IF(OR(E$34="no", E$34=""),1,0)),0)),0)</f>
        <v>0</v>
      </c>
      <c r="AG187" s="150">
        <f>IF($AC187=1,IF(AND($E$31="yes", $U187&gt;=$E$32),IF(AND($E$34="yes", $U187&gt;=$E$35),0,1),0),0)</f>
        <v>0</v>
      </c>
      <c r="AH187" s="150">
        <f>IF($AC187=1,IF(AND($E$34="yes", $U187&gt;=$E$35),1,0),0)</f>
        <v>0</v>
      </c>
      <c r="AJ187" s="1"/>
      <c r="AK187" s="1"/>
      <c r="AL187" s="1"/>
      <c r="AM187" s="1"/>
      <c r="AN187" s="1"/>
      <c r="AO187" s="1"/>
      <c r="AP187" s="1"/>
      <c r="AQ187" s="1"/>
      <c r="AR187" s="1"/>
      <c r="AS187" s="1"/>
      <c r="AT187" s="1"/>
    </row>
    <row r="188" spans="1:46" s="150" customFormat="1">
      <c r="A188" s="204"/>
      <c r="B188" s="1"/>
      <c r="C188" s="1"/>
      <c r="D188" s="1"/>
      <c r="E188" s="1"/>
      <c r="F188" s="1"/>
      <c r="G188" s="1"/>
      <c r="H188" s="1"/>
      <c r="I188" s="1"/>
      <c r="J188" s="147"/>
      <c r="K188" s="1"/>
      <c r="L188" s="1"/>
      <c r="M188" s="1"/>
      <c r="N188" s="1"/>
      <c r="O188" s="1"/>
      <c r="P188" s="1"/>
      <c r="Q188" s="1"/>
      <c r="R188" s="1"/>
      <c r="S188" s="1"/>
      <c r="T188" s="1"/>
      <c r="U188" s="144">
        <v>45932</v>
      </c>
      <c r="V188" s="1">
        <f>IF(U188&gt;=E$28,IF(U188&lt;=$E$29,0,1),1)</f>
        <v>1</v>
      </c>
      <c r="W188" s="149"/>
      <c r="X188" s="150">
        <f>IF(($X$1=""),0,IF(ISBLANK(W188)=FALSE,1,0))</f>
        <v>0</v>
      </c>
      <c r="Y188" s="149"/>
      <c r="Z188" s="150">
        <f>IF(ISBLANK(Y188)=FALSE,1,0)</f>
        <v>0</v>
      </c>
      <c r="AA188" s="149" t="str">
        <f>_xlfn.IFNA(VLOOKUP(U188,$E$45:$E$54,1,FALSE),"Z")</f>
        <v>Z</v>
      </c>
      <c r="AB188" s="150">
        <f>IF(AA188="Z",0,1)</f>
        <v>0</v>
      </c>
      <c r="AC188" s="150">
        <f>IF(V188+X188+Z188+AB188&gt;0,0,1)</f>
        <v>0</v>
      </c>
      <c r="AD188" s="149">
        <f>U188-1</f>
        <v>45931</v>
      </c>
      <c r="AF188" s="150">
        <f>IF($AC188=1,IF(AND($E$31="yes", $U188&lt;$E$32),1,IF(OR($E$31="no", $E$31=""),IF(AND(E$34="yes", U188&lt;E$35),1,IF(OR(E$34="no", E$34=""),1,0)),0)),0)</f>
        <v>0</v>
      </c>
      <c r="AG188" s="150">
        <f>IF($AC188=1,IF(AND($E$31="yes", $U188&gt;=$E$32),IF(AND($E$34="yes", $U188&gt;=$E$35),0,1),0),0)</f>
        <v>0</v>
      </c>
      <c r="AH188" s="150">
        <f>IF($AC188=1,IF(AND($E$34="yes", $U188&gt;=$E$35),1,0),0)</f>
        <v>0</v>
      </c>
      <c r="AJ188" s="1"/>
      <c r="AK188" s="1"/>
      <c r="AL188" s="1"/>
      <c r="AM188" s="1"/>
      <c r="AN188" s="1"/>
      <c r="AO188" s="1"/>
      <c r="AP188" s="1"/>
      <c r="AQ188" s="1"/>
      <c r="AR188" s="1"/>
      <c r="AS188" s="1"/>
      <c r="AT188" s="1"/>
    </row>
    <row r="189" spans="1:46" s="150" customFormat="1">
      <c r="A189" s="204"/>
      <c r="B189" s="1"/>
      <c r="C189" s="1"/>
      <c r="D189" s="1"/>
      <c r="E189" s="1"/>
      <c r="F189" s="1"/>
      <c r="G189" s="1"/>
      <c r="H189" s="1"/>
      <c r="I189" s="1"/>
      <c r="J189" s="147"/>
      <c r="K189" s="1"/>
      <c r="L189" s="1"/>
      <c r="M189" s="1"/>
      <c r="N189" s="1"/>
      <c r="O189" s="1"/>
      <c r="P189" s="1"/>
      <c r="Q189" s="1"/>
      <c r="R189" s="1"/>
      <c r="S189" s="1"/>
      <c r="T189" s="1"/>
      <c r="U189" s="144">
        <v>45933</v>
      </c>
      <c r="V189" s="1">
        <f>IF(U189&gt;=E$28,IF(U189&lt;=$E$29,0,1),1)</f>
        <v>1</v>
      </c>
      <c r="W189" s="149"/>
      <c r="X189" s="150">
        <f>IF(($X$1=""),0,IF(ISBLANK(W189)=FALSE,1,0))</f>
        <v>0</v>
      </c>
      <c r="Y189" s="149"/>
      <c r="Z189" s="150">
        <f>IF(ISBLANK(Y189)=FALSE,1,0)</f>
        <v>0</v>
      </c>
      <c r="AA189" s="149" t="str">
        <f>_xlfn.IFNA(VLOOKUP(U189,$E$45:$E$54,1,FALSE),"Z")</f>
        <v>Z</v>
      </c>
      <c r="AB189" s="150">
        <f>IF(AA189="Z",0,1)</f>
        <v>0</v>
      </c>
      <c r="AC189" s="150">
        <f>IF(V189+X189+Z189+AB189&gt;0,0,1)</f>
        <v>0</v>
      </c>
      <c r="AD189" s="149">
        <f>U189-1</f>
        <v>45932</v>
      </c>
      <c r="AF189" s="150">
        <f>IF($AC189=1,IF(AND($E$31="yes", $U189&lt;$E$32),1,IF(OR($E$31="no", $E$31=""),IF(AND(E$34="yes", U189&lt;E$35),1,IF(OR(E$34="no", E$34=""),1,0)),0)),0)</f>
        <v>0</v>
      </c>
      <c r="AG189" s="150">
        <f>IF($AC189=1,IF(AND($E$31="yes", $U189&gt;=$E$32),IF(AND($E$34="yes", $U189&gt;=$E$35),0,1),0),0)</f>
        <v>0</v>
      </c>
      <c r="AH189" s="150">
        <f>IF($AC189=1,IF(AND($E$34="yes", $U189&gt;=$E$35),1,0),0)</f>
        <v>0</v>
      </c>
      <c r="AJ189" s="1"/>
      <c r="AK189" s="1"/>
      <c r="AL189" s="1"/>
      <c r="AM189" s="1"/>
      <c r="AN189" s="1"/>
      <c r="AO189" s="1"/>
      <c r="AP189" s="1"/>
      <c r="AQ189" s="1"/>
      <c r="AR189" s="1"/>
      <c r="AS189" s="1"/>
      <c r="AT189" s="1"/>
    </row>
    <row r="190" spans="1:46" s="150" customFormat="1">
      <c r="A190" s="204"/>
      <c r="B190" s="1"/>
      <c r="C190" s="1"/>
      <c r="D190" s="1"/>
      <c r="E190" s="1"/>
      <c r="F190" s="1"/>
      <c r="G190" s="1"/>
      <c r="H190" s="1"/>
      <c r="I190" s="1"/>
      <c r="J190" s="147"/>
      <c r="K190" s="1"/>
      <c r="L190" s="1"/>
      <c r="M190" s="1"/>
      <c r="N190" s="1"/>
      <c r="O190" s="1"/>
      <c r="P190" s="1"/>
      <c r="Q190" s="1"/>
      <c r="R190" s="1"/>
      <c r="S190" s="1"/>
      <c r="T190" s="1"/>
      <c r="U190" s="144">
        <v>45934</v>
      </c>
      <c r="V190" s="1">
        <f>IF(U190&gt;=E$28,IF(U190&lt;=$E$29,0,1),1)</f>
        <v>1</v>
      </c>
      <c r="W190" s="149"/>
      <c r="X190" s="150">
        <f>IF(($X$1=""),0,IF(ISBLANK(W190)=FALSE,1,0))</f>
        <v>0</v>
      </c>
      <c r="Y190" s="149">
        <v>45934</v>
      </c>
      <c r="Z190" s="150">
        <f>IF(ISBLANK(Y190)=FALSE,1,0)</f>
        <v>1</v>
      </c>
      <c r="AA190" s="149" t="str">
        <f>_xlfn.IFNA(VLOOKUP(U190,$E$45:$E$54,1,FALSE),"Z")</f>
        <v>Z</v>
      </c>
      <c r="AB190" s="150">
        <f>IF(AA190="Z",0,1)</f>
        <v>0</v>
      </c>
      <c r="AC190" s="150">
        <f>IF(V190+X190+Z190+AB190&gt;0,0,1)</f>
        <v>0</v>
      </c>
      <c r="AD190" s="149">
        <f>U190-1</f>
        <v>45933</v>
      </c>
      <c r="AF190" s="150">
        <f>IF($AC190=1,IF(AND($E$31="yes", $U190&lt;$E$32),1,IF(OR($E$31="no", $E$31=""),IF(AND(E$34="yes", U190&lt;E$35),1,IF(OR(E$34="no", E$34=""),1,0)),0)),0)</f>
        <v>0</v>
      </c>
      <c r="AG190" s="150">
        <f>IF($AC190=1,IF(AND($E$31="yes", $U190&gt;=$E$32),IF(AND($E$34="yes", $U190&gt;=$E$35),0,1),0),0)</f>
        <v>0</v>
      </c>
      <c r="AH190" s="150">
        <f>IF($AC190=1,IF(AND($E$34="yes", $U190&gt;=$E$35),1,0),0)</f>
        <v>0</v>
      </c>
      <c r="AJ190" s="1"/>
      <c r="AK190" s="1"/>
      <c r="AL190" s="1"/>
      <c r="AM190" s="1"/>
      <c r="AN190" s="1"/>
      <c r="AO190" s="1"/>
      <c r="AP190" s="1"/>
      <c r="AQ190" s="1"/>
      <c r="AR190" s="1"/>
      <c r="AS190" s="1"/>
      <c r="AT190" s="1"/>
    </row>
    <row r="191" spans="1:46" s="150" customFormat="1">
      <c r="A191" s="204"/>
      <c r="B191" s="1"/>
      <c r="C191" s="1"/>
      <c r="D191" s="1"/>
      <c r="E191" s="1"/>
      <c r="F191" s="1"/>
      <c r="G191" s="1"/>
      <c r="H191" s="1"/>
      <c r="I191" s="1"/>
      <c r="J191" s="147"/>
      <c r="K191" s="1"/>
      <c r="L191" s="1"/>
      <c r="M191" s="1"/>
      <c r="N191" s="1"/>
      <c r="O191" s="1"/>
      <c r="P191" s="1"/>
      <c r="Q191" s="1"/>
      <c r="R191" s="1"/>
      <c r="S191" s="1"/>
      <c r="T191" s="1"/>
      <c r="U191" s="144">
        <v>45935</v>
      </c>
      <c r="V191" s="1">
        <f>IF(U191&gt;=E$28,IF(U191&lt;=$E$29,0,1),1)</f>
        <v>1</v>
      </c>
      <c r="W191" s="149"/>
      <c r="X191" s="150">
        <f>IF(($X$1=""),0,IF(ISBLANK(W191)=FALSE,1,0))</f>
        <v>0</v>
      </c>
      <c r="Y191" s="149">
        <v>45935</v>
      </c>
      <c r="Z191" s="150">
        <f>IF(ISBLANK(Y191)=FALSE,1,0)</f>
        <v>1</v>
      </c>
      <c r="AA191" s="149" t="str">
        <f>_xlfn.IFNA(VLOOKUP(U191,$E$45:$E$54,1,FALSE),"Z")</f>
        <v>Z</v>
      </c>
      <c r="AB191" s="150">
        <f>IF(AA191="Z",0,1)</f>
        <v>0</v>
      </c>
      <c r="AC191" s="150">
        <f>IF(V191+X191+Z191+AB191&gt;0,0,1)</f>
        <v>0</v>
      </c>
      <c r="AD191" s="149">
        <f>U191-1</f>
        <v>45934</v>
      </c>
      <c r="AF191" s="150">
        <f>IF($AC191=1,IF(AND($E$31="yes", $U191&lt;$E$32),1,IF(OR($E$31="no", $E$31=""),IF(AND(E$34="yes", U191&lt;E$35),1,IF(OR(E$34="no", E$34=""),1,0)),0)),0)</f>
        <v>0</v>
      </c>
      <c r="AG191" s="150">
        <f>IF($AC191=1,IF(AND($E$31="yes", $U191&gt;=$E$32),IF(AND($E$34="yes", $U191&gt;=$E$35),0,1),0),0)</f>
        <v>0</v>
      </c>
      <c r="AH191" s="150">
        <f>IF($AC191=1,IF(AND($E$34="yes", $U191&gt;=$E$35),1,0),0)</f>
        <v>0</v>
      </c>
      <c r="AJ191" s="1"/>
      <c r="AK191" s="1"/>
      <c r="AL191" s="1"/>
      <c r="AM191" s="1"/>
      <c r="AN191" s="1"/>
      <c r="AO191" s="1"/>
      <c r="AP191" s="1"/>
      <c r="AQ191" s="1"/>
      <c r="AR191" s="1"/>
      <c r="AS191" s="1"/>
      <c r="AT191" s="1"/>
    </row>
    <row r="192" spans="1:46" s="150" customFormat="1">
      <c r="A192" s="204"/>
      <c r="B192" s="1"/>
      <c r="C192" s="1"/>
      <c r="D192" s="1"/>
      <c r="E192" s="1"/>
      <c r="F192" s="1"/>
      <c r="G192" s="1"/>
      <c r="H192" s="1"/>
      <c r="I192" s="1"/>
      <c r="J192" s="147"/>
      <c r="K192" s="1"/>
      <c r="L192" s="1"/>
      <c r="M192" s="1"/>
      <c r="N192" s="1"/>
      <c r="O192" s="1"/>
      <c r="P192" s="1"/>
      <c r="Q192" s="1"/>
      <c r="R192" s="1"/>
      <c r="S192" s="1"/>
      <c r="T192" s="1"/>
      <c r="U192" s="144">
        <v>45936</v>
      </c>
      <c r="V192" s="1">
        <f>IF(U192&gt;=E$28,IF(U192&lt;=$E$29,0,1),1)</f>
        <v>1</v>
      </c>
      <c r="W192" s="149"/>
      <c r="X192" s="150">
        <f>IF(($X$1=""),0,IF(ISBLANK(W192)=FALSE,1,0))</f>
        <v>0</v>
      </c>
      <c r="Y192" s="149"/>
      <c r="Z192" s="150">
        <f>IF(ISBLANK(Y192)=FALSE,1,0)</f>
        <v>0</v>
      </c>
      <c r="AA192" s="149" t="str">
        <f>_xlfn.IFNA(VLOOKUP(U192,$E$45:$E$54,1,FALSE),"Z")</f>
        <v>Z</v>
      </c>
      <c r="AB192" s="150">
        <f>IF(AA192="Z",0,1)</f>
        <v>0</v>
      </c>
      <c r="AC192" s="150">
        <f>IF(V192+X192+Z192+AB192&gt;0,0,1)</f>
        <v>0</v>
      </c>
      <c r="AD192" s="149">
        <f>U192-1</f>
        <v>45935</v>
      </c>
      <c r="AF192" s="150">
        <f>IF($AC192=1,IF(AND($E$31="yes", $U192&lt;$E$32),1,IF(OR($E$31="no", $E$31=""),IF(AND(E$34="yes", U192&lt;E$35),1,IF(OR(E$34="no", E$34=""),1,0)),0)),0)</f>
        <v>0</v>
      </c>
      <c r="AG192" s="150">
        <f>IF($AC192=1,IF(AND($E$31="yes", $U192&gt;=$E$32),IF(AND($E$34="yes", $U192&gt;=$E$35),0,1),0),0)</f>
        <v>0</v>
      </c>
      <c r="AH192" s="150">
        <f>IF($AC192=1,IF(AND($E$34="yes", $U192&gt;=$E$35),1,0),0)</f>
        <v>0</v>
      </c>
      <c r="AJ192" s="1"/>
      <c r="AK192" s="1"/>
      <c r="AL192" s="1"/>
      <c r="AM192" s="1"/>
      <c r="AN192" s="1"/>
      <c r="AO192" s="1"/>
      <c r="AP192" s="1"/>
      <c r="AQ192" s="1"/>
      <c r="AR192" s="1"/>
      <c r="AS192" s="1"/>
      <c r="AT192" s="1"/>
    </row>
    <row r="193" spans="1:46" s="150" customFormat="1">
      <c r="A193" s="204"/>
      <c r="B193" s="1"/>
      <c r="C193" s="1"/>
      <c r="D193" s="1"/>
      <c r="E193" s="1"/>
      <c r="F193" s="1"/>
      <c r="G193" s="1"/>
      <c r="H193" s="1"/>
      <c r="I193" s="1"/>
      <c r="J193" s="147"/>
      <c r="K193" s="1"/>
      <c r="L193" s="1"/>
      <c r="M193" s="1"/>
      <c r="N193" s="1"/>
      <c r="O193" s="1"/>
      <c r="P193" s="1"/>
      <c r="Q193" s="1"/>
      <c r="R193" s="1"/>
      <c r="S193" s="1"/>
      <c r="T193" s="1"/>
      <c r="U193" s="144">
        <v>45937</v>
      </c>
      <c r="V193" s="1">
        <f>IF(U193&gt;=E$28,IF(U193&lt;=$E$29,0,1),1)</f>
        <v>1</v>
      </c>
      <c r="W193" s="149"/>
      <c r="X193" s="150">
        <f>IF(($X$1=""),0,IF(ISBLANK(W193)=FALSE,1,0))</f>
        <v>0</v>
      </c>
      <c r="Y193" s="149"/>
      <c r="Z193" s="150">
        <f>IF(ISBLANK(Y193)=FALSE,1,0)</f>
        <v>0</v>
      </c>
      <c r="AA193" s="149" t="str">
        <f>_xlfn.IFNA(VLOOKUP(U193,$E$45:$E$54,1,FALSE),"Z")</f>
        <v>Z</v>
      </c>
      <c r="AB193" s="150">
        <f>IF(AA193="Z",0,1)</f>
        <v>0</v>
      </c>
      <c r="AC193" s="150">
        <f>IF(V193+X193+Z193+AB193&gt;0,0,1)</f>
        <v>0</v>
      </c>
      <c r="AD193" s="149">
        <f>U193-1</f>
        <v>45936</v>
      </c>
      <c r="AF193" s="150">
        <f>IF($AC193=1,IF(AND($E$31="yes", $U193&lt;$E$32),1,IF(OR($E$31="no", $E$31=""),IF(AND(E$34="yes", U193&lt;E$35),1,IF(OR(E$34="no", E$34=""),1,0)),0)),0)</f>
        <v>0</v>
      </c>
      <c r="AG193" s="150">
        <f>IF($AC193=1,IF(AND($E$31="yes", $U193&gt;=$E$32),IF(AND($E$34="yes", $U193&gt;=$E$35),0,1),0),0)</f>
        <v>0</v>
      </c>
      <c r="AH193" s="150">
        <f>IF($AC193=1,IF(AND($E$34="yes", $U193&gt;=$E$35),1,0),0)</f>
        <v>0</v>
      </c>
      <c r="AJ193" s="1"/>
      <c r="AK193" s="1"/>
      <c r="AL193" s="1"/>
      <c r="AM193" s="1"/>
      <c r="AN193" s="1"/>
      <c r="AO193" s="1"/>
      <c r="AP193" s="1"/>
      <c r="AQ193" s="1"/>
      <c r="AR193" s="1"/>
      <c r="AS193" s="1"/>
      <c r="AT193" s="1"/>
    </row>
    <row r="194" spans="1:46" s="150" customFormat="1">
      <c r="A194" s="204"/>
      <c r="B194" s="1"/>
      <c r="C194" s="1"/>
      <c r="D194" s="1"/>
      <c r="E194" s="1"/>
      <c r="F194" s="1"/>
      <c r="G194" s="1"/>
      <c r="H194" s="1"/>
      <c r="I194" s="1"/>
      <c r="J194" s="147"/>
      <c r="K194" s="1"/>
      <c r="L194" s="1"/>
      <c r="M194" s="1"/>
      <c r="N194" s="1"/>
      <c r="O194" s="1"/>
      <c r="P194" s="1"/>
      <c r="Q194" s="1"/>
      <c r="R194" s="1"/>
      <c r="S194" s="1"/>
      <c r="T194" s="1"/>
      <c r="U194" s="144">
        <v>45938</v>
      </c>
      <c r="V194" s="1">
        <f>IF(U194&gt;=E$28,IF(U194&lt;=$E$29,0,1),1)</f>
        <v>1</v>
      </c>
      <c r="W194" s="149"/>
      <c r="X194" s="150">
        <f>IF(($X$1=""),0,IF(ISBLANK(W194)=FALSE,1,0))</f>
        <v>0</v>
      </c>
      <c r="Y194" s="149"/>
      <c r="Z194" s="150">
        <f>IF(ISBLANK(Y194)=FALSE,1,0)</f>
        <v>0</v>
      </c>
      <c r="AA194" s="149" t="str">
        <f>_xlfn.IFNA(VLOOKUP(U194,$E$45:$E$54,1,FALSE),"Z")</f>
        <v>Z</v>
      </c>
      <c r="AB194" s="150">
        <f>IF(AA194="Z",0,1)</f>
        <v>0</v>
      </c>
      <c r="AC194" s="150">
        <f>IF(V194+X194+Z194+AB194&gt;0,0,1)</f>
        <v>0</v>
      </c>
      <c r="AD194" s="149">
        <f>U194-1</f>
        <v>45937</v>
      </c>
      <c r="AF194" s="150">
        <f>IF($AC194=1,IF(AND($E$31="yes", $U194&lt;$E$32),1,IF(OR($E$31="no", $E$31=""),IF(AND(E$34="yes", U194&lt;E$35),1,IF(OR(E$34="no", E$34=""),1,0)),0)),0)</f>
        <v>0</v>
      </c>
      <c r="AG194" s="150">
        <f>IF($AC194=1,IF(AND($E$31="yes", $U194&gt;=$E$32),IF(AND($E$34="yes", $U194&gt;=$E$35),0,1),0),0)</f>
        <v>0</v>
      </c>
      <c r="AH194" s="150">
        <f>IF($AC194=1,IF(AND($E$34="yes", $U194&gt;=$E$35),1,0),0)</f>
        <v>0</v>
      </c>
      <c r="AJ194" s="1"/>
      <c r="AK194" s="1"/>
      <c r="AL194" s="1"/>
      <c r="AM194" s="1"/>
      <c r="AN194" s="1"/>
      <c r="AO194" s="1"/>
      <c r="AP194" s="1"/>
      <c r="AQ194" s="1"/>
      <c r="AR194" s="1"/>
      <c r="AS194" s="1"/>
      <c r="AT194" s="1"/>
    </row>
    <row r="195" spans="1:46" s="150" customFormat="1">
      <c r="A195" s="204"/>
      <c r="B195" s="1"/>
      <c r="C195" s="1"/>
      <c r="D195" s="1"/>
      <c r="E195" s="1"/>
      <c r="F195" s="1"/>
      <c r="G195" s="1"/>
      <c r="H195" s="1"/>
      <c r="I195" s="1"/>
      <c r="J195" s="147"/>
      <c r="K195" s="1"/>
      <c r="L195" s="1"/>
      <c r="M195" s="1"/>
      <c r="N195" s="1"/>
      <c r="O195" s="1"/>
      <c r="P195" s="1"/>
      <c r="Q195" s="1"/>
      <c r="R195" s="1"/>
      <c r="S195" s="1"/>
      <c r="T195" s="1"/>
      <c r="U195" s="144">
        <v>45939</v>
      </c>
      <c r="V195" s="1">
        <f>IF(U195&gt;=E$28,IF(U195&lt;=$E$29,0,1),1)</f>
        <v>1</v>
      </c>
      <c r="W195" s="149"/>
      <c r="X195" s="150">
        <f>IF(($X$1=""),0,IF(ISBLANK(W195)=FALSE,1,0))</f>
        <v>0</v>
      </c>
      <c r="Y195" s="149"/>
      <c r="Z195" s="150">
        <f>IF(ISBLANK(Y195)=FALSE,1,0)</f>
        <v>0</v>
      </c>
      <c r="AA195" s="149" t="str">
        <f>_xlfn.IFNA(VLOOKUP(U195,$E$45:$E$54,1,FALSE),"Z")</f>
        <v>Z</v>
      </c>
      <c r="AB195" s="150">
        <f>IF(AA195="Z",0,1)</f>
        <v>0</v>
      </c>
      <c r="AC195" s="150">
        <f>IF(V195+X195+Z195+AB195&gt;0,0,1)</f>
        <v>0</v>
      </c>
      <c r="AD195" s="149">
        <f>U195-1</f>
        <v>45938</v>
      </c>
      <c r="AF195" s="150">
        <f>IF($AC195=1,IF(AND($E$31="yes", $U195&lt;$E$32),1,IF(OR($E$31="no", $E$31=""),IF(AND(E$34="yes", U195&lt;E$35),1,IF(OR(E$34="no", E$34=""),1,0)),0)),0)</f>
        <v>0</v>
      </c>
      <c r="AG195" s="150">
        <f>IF($AC195=1,IF(AND($E$31="yes", $U195&gt;=$E$32),IF(AND($E$34="yes", $U195&gt;=$E$35),0,1),0),0)</f>
        <v>0</v>
      </c>
      <c r="AH195" s="150">
        <f>IF($AC195=1,IF(AND($E$34="yes", $U195&gt;=$E$35),1,0),0)</f>
        <v>0</v>
      </c>
      <c r="AJ195" s="1"/>
      <c r="AK195" s="1"/>
      <c r="AL195" s="1"/>
      <c r="AM195" s="1"/>
      <c r="AN195" s="1"/>
      <c r="AO195" s="1"/>
      <c r="AP195" s="1"/>
      <c r="AQ195" s="1"/>
      <c r="AR195" s="1"/>
      <c r="AS195" s="1"/>
      <c r="AT195" s="1"/>
    </row>
    <row r="196" spans="1:46" s="150" customFormat="1">
      <c r="A196" s="204"/>
      <c r="B196" s="1"/>
      <c r="C196" s="1"/>
      <c r="D196" s="1"/>
      <c r="E196" s="1"/>
      <c r="F196" s="1"/>
      <c r="G196" s="1"/>
      <c r="H196" s="1"/>
      <c r="I196" s="1"/>
      <c r="J196" s="147"/>
      <c r="K196" s="1"/>
      <c r="L196" s="1"/>
      <c r="M196" s="1"/>
      <c r="N196" s="1"/>
      <c r="O196" s="1"/>
      <c r="P196" s="1"/>
      <c r="Q196" s="1"/>
      <c r="R196" s="1"/>
      <c r="S196" s="1"/>
      <c r="T196" s="1"/>
      <c r="U196" s="144">
        <v>45940</v>
      </c>
      <c r="V196" s="1">
        <f>IF(U196&gt;=E$28,IF(U196&lt;=$E$29,0,1),1)</f>
        <v>1</v>
      </c>
      <c r="W196" s="149"/>
      <c r="X196" s="150">
        <f>IF(($X$1=""),0,IF(ISBLANK(W196)=FALSE,1,0))</f>
        <v>0</v>
      </c>
      <c r="Y196" s="149"/>
      <c r="Z196" s="150">
        <f>IF(ISBLANK(Y196)=FALSE,1,0)</f>
        <v>0</v>
      </c>
      <c r="AA196" s="149" t="str">
        <f>_xlfn.IFNA(VLOOKUP(U196,$E$45:$E$54,1,FALSE),"Z")</f>
        <v>Z</v>
      </c>
      <c r="AB196" s="150">
        <f>IF(AA196="Z",0,1)</f>
        <v>0</v>
      </c>
      <c r="AC196" s="150">
        <f>IF(V196+X196+Z196+AB196&gt;0,0,1)</f>
        <v>0</v>
      </c>
      <c r="AD196" s="149">
        <f>U196-1</f>
        <v>45939</v>
      </c>
      <c r="AF196" s="150">
        <f>IF($AC196=1,IF(AND($E$31="yes", $U196&lt;$E$32),1,IF(OR($E$31="no", $E$31=""),IF(AND(E$34="yes", U196&lt;E$35),1,IF(OR(E$34="no", E$34=""),1,0)),0)),0)</f>
        <v>0</v>
      </c>
      <c r="AG196" s="150">
        <f>IF($AC196=1,IF(AND($E$31="yes", $U196&gt;=$E$32),IF(AND($E$34="yes", $U196&gt;=$E$35),0,1),0),0)</f>
        <v>0</v>
      </c>
      <c r="AH196" s="150">
        <f>IF($AC196=1,IF(AND($E$34="yes", $U196&gt;=$E$35),1,0),0)</f>
        <v>0</v>
      </c>
      <c r="AJ196" s="1"/>
      <c r="AK196" s="1"/>
      <c r="AL196" s="1"/>
      <c r="AM196" s="1"/>
      <c r="AN196" s="1"/>
      <c r="AO196" s="1"/>
      <c r="AP196" s="1"/>
      <c r="AQ196" s="1"/>
      <c r="AR196" s="1"/>
      <c r="AS196" s="1"/>
      <c r="AT196" s="1"/>
    </row>
    <row r="197" spans="1:46" s="150" customFormat="1">
      <c r="A197" s="204"/>
      <c r="B197" s="1"/>
      <c r="C197" s="1"/>
      <c r="D197" s="1"/>
      <c r="E197" s="1"/>
      <c r="F197" s="1"/>
      <c r="G197" s="1"/>
      <c r="H197" s="1"/>
      <c r="I197" s="1"/>
      <c r="J197" s="147"/>
      <c r="K197" s="1"/>
      <c r="L197" s="1"/>
      <c r="M197" s="1"/>
      <c r="N197" s="1"/>
      <c r="O197" s="1"/>
      <c r="P197" s="1"/>
      <c r="Q197" s="1"/>
      <c r="R197" s="1"/>
      <c r="S197" s="1"/>
      <c r="T197" s="1"/>
      <c r="U197" s="144">
        <v>45941</v>
      </c>
      <c r="V197" s="1">
        <f>IF(U197&gt;=E$28,IF(U197&lt;=$E$29,0,1),1)</f>
        <v>1</v>
      </c>
      <c r="W197" s="149"/>
      <c r="X197" s="150">
        <f>IF(($X$1=""),0,IF(ISBLANK(W197)=FALSE,1,0))</f>
        <v>0</v>
      </c>
      <c r="Y197" s="149">
        <v>45941</v>
      </c>
      <c r="Z197" s="150">
        <f>IF(ISBLANK(Y197)=FALSE,1,0)</f>
        <v>1</v>
      </c>
      <c r="AA197" s="149" t="str">
        <f>_xlfn.IFNA(VLOOKUP(U197,$E$45:$E$54,1,FALSE),"Z")</f>
        <v>Z</v>
      </c>
      <c r="AB197" s="150">
        <f>IF(AA197="Z",0,1)</f>
        <v>0</v>
      </c>
      <c r="AC197" s="150">
        <f>IF(V197+X197+Z197+AB197&gt;0,0,1)</f>
        <v>0</v>
      </c>
      <c r="AD197" s="149">
        <f>U197-1</f>
        <v>45940</v>
      </c>
      <c r="AF197" s="150">
        <f>IF($AC197=1,IF(AND($E$31="yes", $U197&lt;$E$32),1,IF(OR($E$31="no", $E$31=""),IF(AND(E$34="yes", U197&lt;E$35),1,IF(OR(E$34="no", E$34=""),1,0)),0)),0)</f>
        <v>0</v>
      </c>
      <c r="AG197" s="150">
        <f>IF($AC197=1,IF(AND($E$31="yes", $U197&gt;=$E$32),IF(AND($E$34="yes", $U197&gt;=$E$35),0,1),0),0)</f>
        <v>0</v>
      </c>
      <c r="AH197" s="150">
        <f>IF($AC197=1,IF(AND($E$34="yes", $U197&gt;=$E$35),1,0),0)</f>
        <v>0</v>
      </c>
      <c r="AJ197" s="1"/>
      <c r="AK197" s="1"/>
      <c r="AL197" s="1"/>
      <c r="AM197" s="1"/>
      <c r="AN197" s="1"/>
      <c r="AO197" s="1"/>
      <c r="AP197" s="1"/>
      <c r="AQ197" s="1"/>
      <c r="AR197" s="1"/>
      <c r="AS197" s="1"/>
      <c r="AT197" s="1"/>
    </row>
    <row r="198" spans="1:46" s="150" customFormat="1">
      <c r="A198" s="204"/>
      <c r="B198" s="1"/>
      <c r="C198" s="1"/>
      <c r="D198" s="1"/>
      <c r="E198" s="1"/>
      <c r="F198" s="1"/>
      <c r="G198" s="1"/>
      <c r="H198" s="1"/>
      <c r="I198" s="1"/>
      <c r="J198" s="147"/>
      <c r="K198" s="1"/>
      <c r="L198" s="1"/>
      <c r="M198" s="1"/>
      <c r="N198" s="1"/>
      <c r="O198" s="1"/>
      <c r="P198" s="1"/>
      <c r="Q198" s="1"/>
      <c r="R198" s="1"/>
      <c r="S198" s="1"/>
      <c r="T198" s="1"/>
      <c r="U198" s="144">
        <v>45942</v>
      </c>
      <c r="V198" s="1">
        <f>IF(U198&gt;=E$28,IF(U198&lt;=$E$29,0,1),1)</f>
        <v>1</v>
      </c>
      <c r="W198" s="149"/>
      <c r="X198" s="150">
        <f>IF(($X$1=""),0,IF(ISBLANK(W198)=FALSE,1,0))</f>
        <v>0</v>
      </c>
      <c r="Y198" s="149">
        <v>45942</v>
      </c>
      <c r="Z198" s="150">
        <f>IF(ISBLANK(Y198)=FALSE,1,0)</f>
        <v>1</v>
      </c>
      <c r="AA198" s="149" t="str">
        <f>_xlfn.IFNA(VLOOKUP(U198,$E$45:$E$54,1,FALSE),"Z")</f>
        <v>Z</v>
      </c>
      <c r="AB198" s="150">
        <f>IF(AA198="Z",0,1)</f>
        <v>0</v>
      </c>
      <c r="AC198" s="150">
        <f>IF(V198+X198+Z198+AB198&gt;0,0,1)</f>
        <v>0</v>
      </c>
      <c r="AD198" s="149">
        <f>U198-1</f>
        <v>45941</v>
      </c>
      <c r="AF198" s="150">
        <f>IF($AC198=1,IF(AND($E$31="yes", $U198&lt;$E$32),1,IF(OR($E$31="no", $E$31=""),IF(AND(E$34="yes", U198&lt;E$35),1,IF(OR(E$34="no", E$34=""),1,0)),0)),0)</f>
        <v>0</v>
      </c>
      <c r="AG198" s="150">
        <f>IF($AC198=1,IF(AND($E$31="yes", $U198&gt;=$E$32),IF(AND($E$34="yes", $U198&gt;=$E$35),0,1),0),0)</f>
        <v>0</v>
      </c>
      <c r="AH198" s="150">
        <f>IF($AC198=1,IF(AND($E$34="yes", $U198&gt;=$E$35),1,0),0)</f>
        <v>0</v>
      </c>
      <c r="AJ198" s="1"/>
      <c r="AK198" s="1"/>
      <c r="AL198" s="1"/>
      <c r="AM198" s="1"/>
      <c r="AN198" s="1"/>
      <c r="AO198" s="1"/>
      <c r="AP198" s="1"/>
      <c r="AQ198" s="1"/>
      <c r="AR198" s="1"/>
      <c r="AS198" s="1"/>
      <c r="AT198" s="1"/>
    </row>
    <row r="199" spans="1:46" s="150" customFormat="1">
      <c r="A199" s="204"/>
      <c r="B199" s="1"/>
      <c r="C199" s="1"/>
      <c r="D199" s="1"/>
      <c r="E199" s="1"/>
      <c r="F199" s="1"/>
      <c r="G199" s="1"/>
      <c r="H199" s="1"/>
      <c r="I199" s="1"/>
      <c r="J199" s="147"/>
      <c r="K199" s="1"/>
      <c r="L199" s="1"/>
      <c r="M199" s="1"/>
      <c r="N199" s="1"/>
      <c r="O199" s="1"/>
      <c r="P199" s="1"/>
      <c r="Q199" s="1"/>
      <c r="R199" s="1"/>
      <c r="S199" s="1"/>
      <c r="T199" s="1"/>
      <c r="U199" s="144">
        <v>45943</v>
      </c>
      <c r="V199" s="1">
        <f>IF(U199&gt;=E$28,IF(U199&lt;=$E$29,0,1),1)</f>
        <v>1</v>
      </c>
      <c r="W199" s="149"/>
      <c r="X199" s="150">
        <f>IF(($X$1=""),0,IF(ISBLANK(W199)=FALSE,1,0))</f>
        <v>0</v>
      </c>
      <c r="Y199" s="149"/>
      <c r="Z199" s="150">
        <f>IF(ISBLANK(Y199)=FALSE,1,0)</f>
        <v>0</v>
      </c>
      <c r="AA199" s="149" t="str">
        <f>_xlfn.IFNA(VLOOKUP(U199,$E$45:$E$54,1,FALSE),"Z")</f>
        <v>Z</v>
      </c>
      <c r="AB199" s="150">
        <f>IF(AA199="Z",0,1)</f>
        <v>0</v>
      </c>
      <c r="AC199" s="150">
        <f>IF(V199+X199+Z199+AB199&gt;0,0,1)</f>
        <v>0</v>
      </c>
      <c r="AD199" s="149">
        <f>U199-1</f>
        <v>45942</v>
      </c>
      <c r="AF199" s="150">
        <f>IF($AC199=1,IF(AND($E$31="yes", $U199&lt;$E$32),1,IF(OR($E$31="no", $E$31=""),IF(AND(E$34="yes", U199&lt;E$35),1,IF(OR(E$34="no", E$34=""),1,0)),0)),0)</f>
        <v>0</v>
      </c>
      <c r="AG199" s="150">
        <f>IF($AC199=1,IF(AND($E$31="yes", $U199&gt;=$E$32),IF(AND($E$34="yes", $U199&gt;=$E$35),0,1),0),0)</f>
        <v>0</v>
      </c>
      <c r="AH199" s="150">
        <f>IF($AC199=1,IF(AND($E$34="yes", $U199&gt;=$E$35),1,0),0)</f>
        <v>0</v>
      </c>
      <c r="AJ199" s="1"/>
      <c r="AK199" s="1"/>
      <c r="AL199" s="1"/>
      <c r="AM199" s="1"/>
      <c r="AN199" s="1"/>
      <c r="AO199" s="1"/>
      <c r="AP199" s="1"/>
      <c r="AQ199" s="1"/>
      <c r="AR199" s="1"/>
      <c r="AS199" s="1"/>
      <c r="AT199" s="1"/>
    </row>
    <row r="200" spans="1:46" s="150" customFormat="1">
      <c r="A200" s="204"/>
      <c r="B200" s="1"/>
      <c r="C200" s="1"/>
      <c r="D200" s="1"/>
      <c r="E200" s="1"/>
      <c r="F200" s="1"/>
      <c r="G200" s="1"/>
      <c r="H200" s="1"/>
      <c r="I200" s="1"/>
      <c r="J200" s="147"/>
      <c r="K200" s="1"/>
      <c r="L200" s="1"/>
      <c r="M200" s="1"/>
      <c r="N200" s="1"/>
      <c r="O200" s="1"/>
      <c r="P200" s="1"/>
      <c r="Q200" s="1"/>
      <c r="R200" s="1"/>
      <c r="S200" s="1"/>
      <c r="T200" s="1"/>
      <c r="U200" s="144">
        <v>45944</v>
      </c>
      <c r="V200" s="1">
        <f>IF(U200&gt;=E$28,IF(U200&lt;=$E$29,0,1),1)</f>
        <v>1</v>
      </c>
      <c r="W200" s="149"/>
      <c r="X200" s="150">
        <f>IF(($X$1=""),0,IF(ISBLANK(W200)=FALSE,1,0))</f>
        <v>0</v>
      </c>
      <c r="Y200" s="149"/>
      <c r="Z200" s="150">
        <f>IF(ISBLANK(Y200)=FALSE,1,0)</f>
        <v>0</v>
      </c>
      <c r="AA200" s="149" t="str">
        <f>_xlfn.IFNA(VLOOKUP(U200,$E$45:$E$54,1,FALSE),"Z")</f>
        <v>Z</v>
      </c>
      <c r="AB200" s="150">
        <f>IF(AA200="Z",0,1)</f>
        <v>0</v>
      </c>
      <c r="AC200" s="150">
        <f>IF(V200+X200+Z200+AB200&gt;0,0,1)</f>
        <v>0</v>
      </c>
      <c r="AD200" s="149">
        <f>U200-1</f>
        <v>45943</v>
      </c>
      <c r="AF200" s="150">
        <f>IF($AC200=1,IF(AND($E$31="yes", $U200&lt;$E$32),1,IF(OR($E$31="no", $E$31=""),IF(AND(E$34="yes", U200&lt;E$35),1,IF(OR(E$34="no", E$34=""),1,0)),0)),0)</f>
        <v>0</v>
      </c>
      <c r="AG200" s="150">
        <f>IF($AC200=1,IF(AND($E$31="yes", $U200&gt;=$E$32),IF(AND($E$34="yes", $U200&gt;=$E$35),0,1),0),0)</f>
        <v>0</v>
      </c>
      <c r="AH200" s="150">
        <f>IF($AC200=1,IF(AND($E$34="yes", $U200&gt;=$E$35),1,0),0)</f>
        <v>0</v>
      </c>
      <c r="AJ200" s="1"/>
      <c r="AK200" s="1"/>
      <c r="AL200" s="1"/>
      <c r="AM200" s="1"/>
      <c r="AN200" s="1"/>
      <c r="AO200" s="1"/>
      <c r="AP200" s="1"/>
      <c r="AQ200" s="1"/>
      <c r="AR200" s="1"/>
      <c r="AS200" s="1"/>
      <c r="AT200" s="1"/>
    </row>
    <row r="201" spans="1:46" s="150" customFormat="1">
      <c r="A201" s="204"/>
      <c r="B201" s="1"/>
      <c r="C201" s="1"/>
      <c r="D201" s="1"/>
      <c r="E201" s="1"/>
      <c r="F201" s="1"/>
      <c r="G201" s="1"/>
      <c r="H201" s="1"/>
      <c r="I201" s="1"/>
      <c r="J201" s="147"/>
      <c r="K201" s="1"/>
      <c r="L201" s="1"/>
      <c r="M201" s="1"/>
      <c r="N201" s="1"/>
      <c r="O201" s="1"/>
      <c r="P201" s="1"/>
      <c r="Q201" s="1"/>
      <c r="R201" s="1"/>
      <c r="S201" s="1"/>
      <c r="T201" s="1"/>
      <c r="U201" s="144">
        <v>45945</v>
      </c>
      <c r="V201" s="1">
        <f>IF(U201&gt;=E$28,IF(U201&lt;=$E$29,0,1),1)</f>
        <v>1</v>
      </c>
      <c r="W201" s="149"/>
      <c r="X201" s="150">
        <f>IF(($X$1=""),0,IF(ISBLANK(W201)=FALSE,1,0))</f>
        <v>0</v>
      </c>
      <c r="Y201" s="149"/>
      <c r="Z201" s="150">
        <f>IF(ISBLANK(Y201)=FALSE,1,0)</f>
        <v>0</v>
      </c>
      <c r="AA201" s="149" t="str">
        <f>_xlfn.IFNA(VLOOKUP(U201,$E$45:$E$54,1,FALSE),"Z")</f>
        <v>Z</v>
      </c>
      <c r="AB201" s="150">
        <f>IF(AA201="Z",0,1)</f>
        <v>0</v>
      </c>
      <c r="AC201" s="150">
        <f>IF(V201+X201+Z201+AB201&gt;0,0,1)</f>
        <v>0</v>
      </c>
      <c r="AD201" s="149">
        <f>U201-1</f>
        <v>45944</v>
      </c>
      <c r="AF201" s="150">
        <f>IF($AC201=1,IF(AND($E$31="yes", $U201&lt;$E$32),1,IF(OR($E$31="no", $E$31=""),IF(AND(E$34="yes", U201&lt;E$35),1,IF(OR(E$34="no", E$34=""),1,0)),0)),0)</f>
        <v>0</v>
      </c>
      <c r="AG201" s="150">
        <f>IF($AC201=1,IF(AND($E$31="yes", $U201&gt;=$E$32),IF(AND($E$34="yes", $U201&gt;=$E$35),0,1),0),0)</f>
        <v>0</v>
      </c>
      <c r="AH201" s="150">
        <f>IF($AC201=1,IF(AND($E$34="yes", $U201&gt;=$E$35),1,0),0)</f>
        <v>0</v>
      </c>
      <c r="AJ201" s="1"/>
      <c r="AK201" s="1"/>
      <c r="AL201" s="1"/>
      <c r="AM201" s="1"/>
      <c r="AN201" s="1"/>
      <c r="AO201" s="1"/>
      <c r="AP201" s="1"/>
      <c r="AQ201" s="1"/>
      <c r="AR201" s="1"/>
      <c r="AS201" s="1"/>
      <c r="AT201" s="1"/>
    </row>
    <row r="202" spans="1:46" s="150" customFormat="1">
      <c r="A202" s="204"/>
      <c r="B202" s="1"/>
      <c r="C202" s="1"/>
      <c r="D202" s="1"/>
      <c r="E202" s="1"/>
      <c r="F202" s="1"/>
      <c r="G202" s="1"/>
      <c r="H202" s="1"/>
      <c r="I202" s="1"/>
      <c r="J202" s="147"/>
      <c r="K202" s="1"/>
      <c r="L202" s="1"/>
      <c r="M202" s="1"/>
      <c r="N202" s="1"/>
      <c r="O202" s="1"/>
      <c r="P202" s="1"/>
      <c r="Q202" s="1"/>
      <c r="R202" s="1"/>
      <c r="S202" s="1"/>
      <c r="T202" s="1"/>
      <c r="U202" s="144">
        <v>45946</v>
      </c>
      <c r="V202" s="1">
        <f>IF(U202&gt;=E$28,IF(U202&lt;=$E$29,0,1),1)</f>
        <v>1</v>
      </c>
      <c r="W202" s="149"/>
      <c r="X202" s="150">
        <f>IF(($X$1=""),0,IF(ISBLANK(W202)=FALSE,1,0))</f>
        <v>0</v>
      </c>
      <c r="Y202" s="149"/>
      <c r="Z202" s="150">
        <f>IF(ISBLANK(Y202)=FALSE,1,0)</f>
        <v>0</v>
      </c>
      <c r="AA202" s="149" t="str">
        <f>_xlfn.IFNA(VLOOKUP(U202,$E$45:$E$54,1,FALSE),"Z")</f>
        <v>Z</v>
      </c>
      <c r="AB202" s="150">
        <f>IF(AA202="Z",0,1)</f>
        <v>0</v>
      </c>
      <c r="AC202" s="150">
        <f>IF(V202+X202+Z202+AB202&gt;0,0,1)</f>
        <v>0</v>
      </c>
      <c r="AD202" s="149">
        <f>U202-1</f>
        <v>45945</v>
      </c>
      <c r="AF202" s="150">
        <f>IF($AC202=1,IF(AND($E$31="yes", $U202&lt;$E$32),1,IF(OR($E$31="no", $E$31=""),IF(AND(E$34="yes", U202&lt;E$35),1,IF(OR(E$34="no", E$34=""),1,0)),0)),0)</f>
        <v>0</v>
      </c>
      <c r="AG202" s="150">
        <f>IF($AC202=1,IF(AND($E$31="yes", $U202&gt;=$E$32),IF(AND($E$34="yes", $U202&gt;=$E$35),0,1),0),0)</f>
        <v>0</v>
      </c>
      <c r="AH202" s="150">
        <f>IF($AC202=1,IF(AND($E$34="yes", $U202&gt;=$E$35),1,0),0)</f>
        <v>0</v>
      </c>
      <c r="AJ202" s="1"/>
      <c r="AK202" s="1"/>
      <c r="AL202" s="1"/>
      <c r="AM202" s="1"/>
      <c r="AN202" s="1"/>
      <c r="AO202" s="1"/>
      <c r="AP202" s="1"/>
      <c r="AQ202" s="1"/>
      <c r="AR202" s="1"/>
      <c r="AS202" s="1"/>
      <c r="AT202" s="1"/>
    </row>
    <row r="203" spans="1:46" s="150" customFormat="1">
      <c r="A203" s="204"/>
      <c r="B203" s="1"/>
      <c r="C203" s="1"/>
      <c r="D203" s="1"/>
      <c r="E203" s="1"/>
      <c r="F203" s="1"/>
      <c r="G203" s="1"/>
      <c r="H203" s="1"/>
      <c r="I203" s="1"/>
      <c r="J203" s="147"/>
      <c r="K203" s="1"/>
      <c r="L203" s="1"/>
      <c r="M203" s="1"/>
      <c r="N203" s="1"/>
      <c r="O203" s="1"/>
      <c r="P203" s="1"/>
      <c r="Q203" s="1"/>
      <c r="R203" s="1"/>
      <c r="S203" s="1"/>
      <c r="T203" s="1"/>
      <c r="U203" s="144">
        <v>45947</v>
      </c>
      <c r="V203" s="1">
        <f>IF(U203&gt;=E$28,IF(U203&lt;=$E$29,0,1),1)</f>
        <v>1</v>
      </c>
      <c r="W203" s="149"/>
      <c r="X203" s="150">
        <f>IF(($X$1=""),0,IF(ISBLANK(W203)=FALSE,1,0))</f>
        <v>0</v>
      </c>
      <c r="Y203" s="149"/>
      <c r="Z203" s="150">
        <f>IF(ISBLANK(Y203)=FALSE,1,0)</f>
        <v>0</v>
      </c>
      <c r="AA203" s="149" t="str">
        <f>_xlfn.IFNA(VLOOKUP(U203,$E$45:$E$54,1,FALSE),"Z")</f>
        <v>Z</v>
      </c>
      <c r="AB203" s="150">
        <f>IF(AA203="Z",0,1)</f>
        <v>0</v>
      </c>
      <c r="AC203" s="150">
        <f>IF(V203+X203+Z203+AB203&gt;0,0,1)</f>
        <v>0</v>
      </c>
      <c r="AD203" s="149">
        <f>U203-1</f>
        <v>45946</v>
      </c>
      <c r="AF203" s="150">
        <f>IF($AC203=1,IF(AND($E$31="yes", $U203&lt;$E$32),1,IF(OR($E$31="no", $E$31=""),IF(AND(E$34="yes", U203&lt;E$35),1,IF(OR(E$34="no", E$34=""),1,0)),0)),0)</f>
        <v>0</v>
      </c>
      <c r="AG203" s="150">
        <f>IF($AC203=1,IF(AND($E$31="yes", $U203&gt;=$E$32),IF(AND($E$34="yes", $U203&gt;=$E$35),0,1),0),0)</f>
        <v>0</v>
      </c>
      <c r="AH203" s="150">
        <f>IF($AC203=1,IF(AND($E$34="yes", $U203&gt;=$E$35),1,0),0)</f>
        <v>0</v>
      </c>
      <c r="AJ203" s="1"/>
      <c r="AK203" s="1"/>
      <c r="AL203" s="1"/>
      <c r="AM203" s="1"/>
      <c r="AN203" s="1"/>
      <c r="AO203" s="1"/>
      <c r="AP203" s="1"/>
      <c r="AQ203" s="1"/>
      <c r="AR203" s="1"/>
      <c r="AS203" s="1"/>
      <c r="AT203" s="1"/>
    </row>
    <row r="204" spans="1:46" s="150" customFormat="1">
      <c r="A204" s="204"/>
      <c r="B204" s="1"/>
      <c r="C204" s="1"/>
      <c r="D204" s="1"/>
      <c r="E204" s="1"/>
      <c r="F204" s="1"/>
      <c r="G204" s="1"/>
      <c r="H204" s="1"/>
      <c r="I204" s="1"/>
      <c r="J204" s="147"/>
      <c r="K204" s="1"/>
      <c r="L204" s="1"/>
      <c r="M204" s="1"/>
      <c r="N204" s="1"/>
      <c r="O204" s="1"/>
      <c r="P204" s="1"/>
      <c r="Q204" s="1"/>
      <c r="R204" s="1"/>
      <c r="S204" s="1"/>
      <c r="T204" s="1"/>
      <c r="U204" s="144">
        <v>45948</v>
      </c>
      <c r="V204" s="1">
        <f>IF(U204&gt;=E$28,IF(U204&lt;=$E$29,0,1),1)</f>
        <v>1</v>
      </c>
      <c r="W204" s="149"/>
      <c r="X204" s="150">
        <f>IF(($X$1=""),0,IF(ISBLANK(W204)=FALSE,1,0))</f>
        <v>0</v>
      </c>
      <c r="Y204" s="149">
        <v>45948</v>
      </c>
      <c r="Z204" s="150">
        <f>IF(ISBLANK(Y204)=FALSE,1,0)</f>
        <v>1</v>
      </c>
      <c r="AA204" s="149" t="str">
        <f>_xlfn.IFNA(VLOOKUP(U204,$E$45:$E$54,1,FALSE),"Z")</f>
        <v>Z</v>
      </c>
      <c r="AB204" s="150">
        <f>IF(AA204="Z",0,1)</f>
        <v>0</v>
      </c>
      <c r="AC204" s="150">
        <f>IF(V204+X204+Z204+AB204&gt;0,0,1)</f>
        <v>0</v>
      </c>
      <c r="AD204" s="149">
        <f>U204-1</f>
        <v>45947</v>
      </c>
      <c r="AF204" s="150">
        <f>IF($AC204=1,IF(AND($E$31="yes", $U204&lt;$E$32),1,IF(OR($E$31="no", $E$31=""),IF(AND(E$34="yes", U204&lt;E$35),1,IF(OR(E$34="no", E$34=""),1,0)),0)),0)</f>
        <v>0</v>
      </c>
      <c r="AG204" s="150">
        <f>IF($AC204=1,IF(AND($E$31="yes", $U204&gt;=$E$32),IF(AND($E$34="yes", $U204&gt;=$E$35),0,1),0),0)</f>
        <v>0</v>
      </c>
      <c r="AH204" s="150">
        <f>IF($AC204=1,IF(AND($E$34="yes", $U204&gt;=$E$35),1,0),0)</f>
        <v>0</v>
      </c>
      <c r="AJ204" s="1"/>
      <c r="AK204" s="1"/>
      <c r="AL204" s="1"/>
      <c r="AM204" s="1"/>
      <c r="AN204" s="1"/>
      <c r="AO204" s="1"/>
      <c r="AP204" s="1"/>
      <c r="AQ204" s="1"/>
      <c r="AR204" s="1"/>
      <c r="AS204" s="1"/>
      <c r="AT204" s="1"/>
    </row>
    <row r="205" spans="1:46" s="150" customFormat="1">
      <c r="A205" s="204"/>
      <c r="B205" s="1"/>
      <c r="C205" s="1"/>
      <c r="D205" s="1"/>
      <c r="E205" s="1"/>
      <c r="F205" s="1"/>
      <c r="G205" s="1"/>
      <c r="H205" s="1"/>
      <c r="I205" s="1"/>
      <c r="J205" s="147"/>
      <c r="K205" s="1"/>
      <c r="L205" s="1"/>
      <c r="M205" s="1"/>
      <c r="N205" s="1"/>
      <c r="O205" s="1"/>
      <c r="P205" s="1"/>
      <c r="Q205" s="1"/>
      <c r="R205" s="1"/>
      <c r="S205" s="1"/>
      <c r="T205" s="1"/>
      <c r="U205" s="144">
        <v>45949</v>
      </c>
      <c r="V205" s="1">
        <f>IF(U205&gt;=E$28,IF(U205&lt;=$E$29,0,1),1)</f>
        <v>1</v>
      </c>
      <c r="W205" s="149"/>
      <c r="X205" s="150">
        <f>IF(($X$1=""),0,IF(ISBLANK(W205)=FALSE,1,0))</f>
        <v>0</v>
      </c>
      <c r="Y205" s="149">
        <v>45949</v>
      </c>
      <c r="Z205" s="150">
        <f>IF(ISBLANK(Y205)=FALSE,1,0)</f>
        <v>1</v>
      </c>
      <c r="AA205" s="149" t="str">
        <f>_xlfn.IFNA(VLOOKUP(U205,$E$45:$E$54,1,FALSE),"Z")</f>
        <v>Z</v>
      </c>
      <c r="AB205" s="150">
        <f>IF(AA205="Z",0,1)</f>
        <v>0</v>
      </c>
      <c r="AC205" s="150">
        <f>IF(V205+X205+Z205+AB205&gt;0,0,1)</f>
        <v>0</v>
      </c>
      <c r="AD205" s="149">
        <f>U205-1</f>
        <v>45948</v>
      </c>
      <c r="AF205" s="150">
        <f>IF($AC205=1,IF(AND($E$31="yes", $U205&lt;$E$32),1,IF(OR($E$31="no", $E$31=""),IF(AND(E$34="yes", U205&lt;E$35),1,IF(OR(E$34="no", E$34=""),1,0)),0)),0)</f>
        <v>0</v>
      </c>
      <c r="AG205" s="150">
        <f>IF($AC205=1,IF(AND($E$31="yes", $U205&gt;=$E$32),IF(AND($E$34="yes", $U205&gt;=$E$35),0,1),0),0)</f>
        <v>0</v>
      </c>
      <c r="AH205" s="150">
        <f>IF($AC205=1,IF(AND($E$34="yes", $U205&gt;=$E$35),1,0),0)</f>
        <v>0</v>
      </c>
      <c r="AJ205" s="1"/>
      <c r="AK205" s="1"/>
      <c r="AL205" s="1"/>
      <c r="AM205" s="1"/>
      <c r="AN205" s="1"/>
      <c r="AO205" s="1"/>
      <c r="AP205" s="1"/>
      <c r="AQ205" s="1"/>
      <c r="AR205" s="1"/>
      <c r="AS205" s="1"/>
      <c r="AT205" s="1"/>
    </row>
    <row r="206" spans="1:46" s="150" customFormat="1">
      <c r="A206" s="204"/>
      <c r="B206" s="1"/>
      <c r="C206" s="1"/>
      <c r="D206" s="1"/>
      <c r="E206" s="1"/>
      <c r="F206" s="1"/>
      <c r="G206" s="1"/>
      <c r="H206" s="1"/>
      <c r="I206" s="1"/>
      <c r="J206" s="147"/>
      <c r="K206" s="1"/>
      <c r="L206" s="1"/>
      <c r="M206" s="1"/>
      <c r="N206" s="1"/>
      <c r="O206" s="1"/>
      <c r="P206" s="1"/>
      <c r="Q206" s="1"/>
      <c r="R206" s="1"/>
      <c r="S206" s="1"/>
      <c r="T206" s="1"/>
      <c r="U206" s="144">
        <v>45950</v>
      </c>
      <c r="V206" s="1">
        <f>IF(U206&gt;=E$28,IF(U206&lt;=$E$29,0,1),1)</f>
        <v>1</v>
      </c>
      <c r="W206" s="149"/>
      <c r="X206" s="150">
        <f>IF(($X$1=""),0,IF(ISBLANK(W206)=FALSE,1,0))</f>
        <v>0</v>
      </c>
      <c r="Y206" s="149"/>
      <c r="Z206" s="150">
        <f>IF(ISBLANK(Y206)=FALSE,1,0)</f>
        <v>0</v>
      </c>
      <c r="AA206" s="149" t="str">
        <f>_xlfn.IFNA(VLOOKUP(U206,$E$45:$E$54,1,FALSE),"Z")</f>
        <v>Z</v>
      </c>
      <c r="AB206" s="150">
        <f>IF(AA206="Z",0,1)</f>
        <v>0</v>
      </c>
      <c r="AC206" s="150">
        <f>IF(V206+X206+Z206+AB206&gt;0,0,1)</f>
        <v>0</v>
      </c>
      <c r="AD206" s="149">
        <f>U206-1</f>
        <v>45949</v>
      </c>
      <c r="AF206" s="150">
        <f>IF($AC206=1,IF(AND($E$31="yes", $U206&lt;$E$32),1,IF(OR($E$31="no", $E$31=""),IF(AND(E$34="yes", U206&lt;E$35),1,IF(OR(E$34="no", E$34=""),1,0)),0)),0)</f>
        <v>0</v>
      </c>
      <c r="AG206" s="150">
        <f>IF($AC206=1,IF(AND($E$31="yes", $U206&gt;=$E$32),IF(AND($E$34="yes", $U206&gt;=$E$35),0,1),0),0)</f>
        <v>0</v>
      </c>
      <c r="AH206" s="150">
        <f>IF($AC206=1,IF(AND($E$34="yes", $U206&gt;=$E$35),1,0),0)</f>
        <v>0</v>
      </c>
      <c r="AJ206" s="1"/>
      <c r="AK206" s="1"/>
      <c r="AL206" s="1"/>
      <c r="AM206" s="1"/>
      <c r="AN206" s="1"/>
      <c r="AO206" s="1"/>
      <c r="AP206" s="1"/>
      <c r="AQ206" s="1"/>
      <c r="AR206" s="1"/>
      <c r="AS206" s="1"/>
      <c r="AT206" s="1"/>
    </row>
    <row r="207" spans="1:46" s="150" customFormat="1">
      <c r="A207" s="204"/>
      <c r="B207" s="1"/>
      <c r="C207" s="1"/>
      <c r="D207" s="1"/>
      <c r="E207" s="1"/>
      <c r="F207" s="1"/>
      <c r="G207" s="1"/>
      <c r="H207" s="1"/>
      <c r="I207" s="1"/>
      <c r="J207" s="147"/>
      <c r="K207" s="1"/>
      <c r="L207" s="1"/>
      <c r="M207" s="1"/>
      <c r="N207" s="1"/>
      <c r="O207" s="1"/>
      <c r="P207" s="1"/>
      <c r="Q207" s="1"/>
      <c r="R207" s="1"/>
      <c r="S207" s="1"/>
      <c r="T207" s="1"/>
      <c r="U207" s="144">
        <v>45951</v>
      </c>
      <c r="V207" s="1">
        <f>IF(U207&gt;=E$28,IF(U207&lt;=$E$29,0,1),1)</f>
        <v>1</v>
      </c>
      <c r="W207" s="149"/>
      <c r="X207" s="150">
        <f>IF(($X$1=""),0,IF(ISBLANK(W207)=FALSE,1,0))</f>
        <v>0</v>
      </c>
      <c r="Y207" s="149"/>
      <c r="Z207" s="150">
        <f>IF(ISBLANK(Y207)=FALSE,1,0)</f>
        <v>0</v>
      </c>
      <c r="AA207" s="149" t="str">
        <f>_xlfn.IFNA(VLOOKUP(U207,$E$45:$E$54,1,FALSE),"Z")</f>
        <v>Z</v>
      </c>
      <c r="AB207" s="150">
        <f>IF(AA207="Z",0,1)</f>
        <v>0</v>
      </c>
      <c r="AC207" s="150">
        <f>IF(V207+X207+Z207+AB207&gt;0,0,1)</f>
        <v>0</v>
      </c>
      <c r="AD207" s="149">
        <f>U207-1</f>
        <v>45950</v>
      </c>
      <c r="AF207" s="150">
        <f>IF($AC207=1,IF(AND($E$31="yes", $U207&lt;$E$32),1,IF(OR($E$31="no", $E$31=""),IF(AND(E$34="yes", U207&lt;E$35),1,IF(OR(E$34="no", E$34=""),1,0)),0)),0)</f>
        <v>0</v>
      </c>
      <c r="AG207" s="150">
        <f>IF($AC207=1,IF(AND($E$31="yes", $U207&gt;=$E$32),IF(AND($E$34="yes", $U207&gt;=$E$35),0,1),0),0)</f>
        <v>0</v>
      </c>
      <c r="AH207" s="150">
        <f>IF($AC207=1,IF(AND($E$34="yes", $U207&gt;=$E$35),1,0),0)</f>
        <v>0</v>
      </c>
      <c r="AJ207" s="1"/>
      <c r="AK207" s="1"/>
      <c r="AL207" s="1"/>
      <c r="AM207" s="1"/>
      <c r="AN207" s="1"/>
      <c r="AO207" s="1"/>
      <c r="AP207" s="1"/>
      <c r="AQ207" s="1"/>
      <c r="AR207" s="1"/>
      <c r="AS207" s="1"/>
      <c r="AT207" s="1"/>
    </row>
    <row r="208" spans="1:46" s="150" customFormat="1">
      <c r="A208" s="204"/>
      <c r="B208" s="1"/>
      <c r="C208" s="1"/>
      <c r="D208" s="1"/>
      <c r="E208" s="1"/>
      <c r="F208" s="1"/>
      <c r="G208" s="1"/>
      <c r="H208" s="1"/>
      <c r="I208" s="1"/>
      <c r="J208" s="147"/>
      <c r="K208" s="1"/>
      <c r="L208" s="1"/>
      <c r="M208" s="1"/>
      <c r="N208" s="1"/>
      <c r="O208" s="1"/>
      <c r="P208" s="1"/>
      <c r="Q208" s="1"/>
      <c r="R208" s="1"/>
      <c r="S208" s="1"/>
      <c r="T208" s="1"/>
      <c r="U208" s="144">
        <v>45952</v>
      </c>
      <c r="V208" s="1">
        <f>IF(U208&gt;=E$28,IF(U208&lt;=$E$29,0,1),1)</f>
        <v>1</v>
      </c>
      <c r="W208" s="149"/>
      <c r="X208" s="150">
        <f>IF(($X$1=""),0,IF(ISBLANK(W208)=FALSE,1,0))</f>
        <v>0</v>
      </c>
      <c r="Y208" s="149"/>
      <c r="Z208" s="150">
        <f>IF(ISBLANK(Y208)=FALSE,1,0)</f>
        <v>0</v>
      </c>
      <c r="AA208" s="149" t="str">
        <f>_xlfn.IFNA(VLOOKUP(U208,$E$45:$E$54,1,FALSE),"Z")</f>
        <v>Z</v>
      </c>
      <c r="AB208" s="150">
        <f>IF(AA208="Z",0,1)</f>
        <v>0</v>
      </c>
      <c r="AC208" s="150">
        <f>IF(V208+X208+Z208+AB208&gt;0,0,1)</f>
        <v>0</v>
      </c>
      <c r="AD208" s="149">
        <f>U208-1</f>
        <v>45951</v>
      </c>
      <c r="AF208" s="150">
        <f>IF($AC208=1,IF(AND($E$31="yes", $U208&lt;$E$32),1,IF(OR($E$31="no", $E$31=""),IF(AND(E$34="yes", U208&lt;E$35),1,IF(OR(E$34="no", E$34=""),1,0)),0)),0)</f>
        <v>0</v>
      </c>
      <c r="AG208" s="150">
        <f>IF($AC208=1,IF(AND($E$31="yes", $U208&gt;=$E$32),IF(AND($E$34="yes", $U208&gt;=$E$35),0,1),0),0)</f>
        <v>0</v>
      </c>
      <c r="AH208" s="150">
        <f>IF($AC208=1,IF(AND($E$34="yes", $U208&gt;=$E$35),1,0),0)</f>
        <v>0</v>
      </c>
      <c r="AJ208" s="1"/>
      <c r="AK208" s="1"/>
      <c r="AL208" s="1"/>
      <c r="AM208" s="1"/>
      <c r="AN208" s="1"/>
      <c r="AO208" s="1"/>
      <c r="AP208" s="1"/>
      <c r="AQ208" s="1"/>
      <c r="AR208" s="1"/>
      <c r="AS208" s="1"/>
      <c r="AT208" s="1"/>
    </row>
    <row r="209" spans="1:46" s="150" customFormat="1">
      <c r="A209" s="204"/>
      <c r="B209" s="1"/>
      <c r="C209" s="1"/>
      <c r="D209" s="1"/>
      <c r="E209" s="1"/>
      <c r="F209" s="1"/>
      <c r="G209" s="1"/>
      <c r="H209" s="1"/>
      <c r="I209" s="1"/>
      <c r="J209" s="147"/>
      <c r="K209" s="1"/>
      <c r="L209" s="1"/>
      <c r="M209" s="1"/>
      <c r="N209" s="1"/>
      <c r="O209" s="1"/>
      <c r="P209" s="1"/>
      <c r="Q209" s="1"/>
      <c r="R209" s="1"/>
      <c r="S209" s="1"/>
      <c r="T209" s="1"/>
      <c r="U209" s="144">
        <v>45953</v>
      </c>
      <c r="V209" s="1">
        <f>IF(U209&gt;=E$28,IF(U209&lt;=$E$29,0,1),1)</f>
        <v>1</v>
      </c>
      <c r="W209" s="149"/>
      <c r="X209" s="150">
        <f>IF(($X$1=""),0,IF(ISBLANK(W209)=FALSE,1,0))</f>
        <v>0</v>
      </c>
      <c r="Y209" s="149"/>
      <c r="Z209" s="150">
        <f>IF(ISBLANK(Y209)=FALSE,1,0)</f>
        <v>0</v>
      </c>
      <c r="AA209" s="149" t="str">
        <f>_xlfn.IFNA(VLOOKUP(U209,$E$45:$E$54,1,FALSE),"Z")</f>
        <v>Z</v>
      </c>
      <c r="AB209" s="150">
        <f>IF(AA209="Z",0,1)</f>
        <v>0</v>
      </c>
      <c r="AC209" s="150">
        <f>IF(V209+X209+Z209+AB209&gt;0,0,1)</f>
        <v>0</v>
      </c>
      <c r="AD209" s="149">
        <f>U209-1</f>
        <v>45952</v>
      </c>
      <c r="AF209" s="150">
        <f>IF($AC209=1,IF(AND($E$31="yes", $U209&lt;$E$32),1,IF(OR($E$31="no", $E$31=""),IF(AND(E$34="yes", U209&lt;E$35),1,IF(OR(E$34="no", E$34=""),1,0)),0)),0)</f>
        <v>0</v>
      </c>
      <c r="AG209" s="150">
        <f>IF($AC209=1,IF(AND($E$31="yes", $U209&gt;=$E$32),IF(AND($E$34="yes", $U209&gt;=$E$35),0,1),0),0)</f>
        <v>0</v>
      </c>
      <c r="AH209" s="150">
        <f>IF($AC209=1,IF(AND($E$34="yes", $U209&gt;=$E$35),1,0),0)</f>
        <v>0</v>
      </c>
      <c r="AJ209" s="1"/>
      <c r="AK209" s="1"/>
      <c r="AL209" s="1"/>
      <c r="AM209" s="1"/>
      <c r="AN209" s="1"/>
      <c r="AO209" s="1"/>
      <c r="AP209" s="1"/>
      <c r="AQ209" s="1"/>
      <c r="AR209" s="1"/>
      <c r="AS209" s="1"/>
      <c r="AT209" s="1"/>
    </row>
    <row r="210" spans="1:46" s="150" customFormat="1">
      <c r="A210" s="204"/>
      <c r="B210" s="1"/>
      <c r="C210" s="1"/>
      <c r="D210" s="1"/>
      <c r="E210" s="1"/>
      <c r="F210" s="1"/>
      <c r="G210" s="1"/>
      <c r="H210" s="1"/>
      <c r="I210" s="1"/>
      <c r="J210" s="147"/>
      <c r="K210" s="1"/>
      <c r="L210" s="1"/>
      <c r="M210" s="1"/>
      <c r="N210" s="1"/>
      <c r="O210" s="1"/>
      <c r="P210" s="1"/>
      <c r="Q210" s="1"/>
      <c r="R210" s="1"/>
      <c r="S210" s="1"/>
      <c r="T210" s="1"/>
      <c r="U210" s="144">
        <v>45954</v>
      </c>
      <c r="V210" s="1">
        <f>IF(U210&gt;=E$28,IF(U210&lt;=$E$29,0,1),1)</f>
        <v>1</v>
      </c>
      <c r="W210" s="149"/>
      <c r="X210" s="150">
        <f>IF(($X$1=""),0,IF(ISBLANK(W210)=FALSE,1,0))</f>
        <v>0</v>
      </c>
      <c r="Y210" s="149"/>
      <c r="Z210" s="150">
        <f>IF(ISBLANK(Y210)=FALSE,1,0)</f>
        <v>0</v>
      </c>
      <c r="AA210" s="149" t="str">
        <f>_xlfn.IFNA(VLOOKUP(U210,$E$45:$E$54,1,FALSE),"Z")</f>
        <v>Z</v>
      </c>
      <c r="AB210" s="150">
        <f>IF(AA210="Z",0,1)</f>
        <v>0</v>
      </c>
      <c r="AC210" s="150">
        <f>IF(V210+X210+Z210+AB210&gt;0,0,1)</f>
        <v>0</v>
      </c>
      <c r="AD210" s="149">
        <f>U210-1</f>
        <v>45953</v>
      </c>
      <c r="AF210" s="150">
        <f>IF($AC210=1,IF(AND($E$31="yes", $U210&lt;$E$32),1,IF(OR($E$31="no", $E$31=""),IF(AND(E$34="yes", U210&lt;E$35),1,IF(OR(E$34="no", E$34=""),1,0)),0)),0)</f>
        <v>0</v>
      </c>
      <c r="AG210" s="150">
        <f>IF($AC210=1,IF(AND($E$31="yes", $U210&gt;=$E$32),IF(AND($E$34="yes", $U210&gt;=$E$35),0,1),0),0)</f>
        <v>0</v>
      </c>
      <c r="AH210" s="150">
        <f>IF($AC210=1,IF(AND($E$34="yes", $U210&gt;=$E$35),1,0),0)</f>
        <v>0</v>
      </c>
      <c r="AJ210" s="1"/>
      <c r="AK210" s="1"/>
      <c r="AL210" s="1"/>
      <c r="AM210" s="1"/>
      <c r="AN210" s="1"/>
      <c r="AO210" s="1"/>
      <c r="AP210" s="1"/>
      <c r="AQ210" s="1"/>
      <c r="AR210" s="1"/>
      <c r="AS210" s="1"/>
      <c r="AT210" s="1"/>
    </row>
    <row r="211" spans="1:46" s="150" customFormat="1">
      <c r="A211" s="204"/>
      <c r="B211" s="1"/>
      <c r="C211" s="1"/>
      <c r="D211" s="1"/>
      <c r="E211" s="1"/>
      <c r="F211" s="1"/>
      <c r="G211" s="1"/>
      <c r="H211" s="1"/>
      <c r="I211" s="1"/>
      <c r="J211" s="147"/>
      <c r="K211" s="1"/>
      <c r="L211" s="1"/>
      <c r="M211" s="1"/>
      <c r="N211" s="1"/>
      <c r="O211" s="1"/>
      <c r="P211" s="1"/>
      <c r="Q211" s="1"/>
      <c r="R211" s="1"/>
      <c r="S211" s="1"/>
      <c r="T211" s="1"/>
      <c r="U211" s="144">
        <v>45955</v>
      </c>
      <c r="V211" s="1">
        <f>IF(U211&gt;=E$28,IF(U211&lt;=$E$29,0,1),1)</f>
        <v>1</v>
      </c>
      <c r="W211" s="149"/>
      <c r="X211" s="150">
        <f>IF(($X$1=""),0,IF(ISBLANK(W211)=FALSE,1,0))</f>
        <v>0</v>
      </c>
      <c r="Y211" s="149">
        <v>45955</v>
      </c>
      <c r="Z211" s="150">
        <f>IF(ISBLANK(Y211)=FALSE,1,0)</f>
        <v>1</v>
      </c>
      <c r="AA211" s="149" t="str">
        <f>_xlfn.IFNA(VLOOKUP(U211,$E$45:$E$54,1,FALSE),"Z")</f>
        <v>Z</v>
      </c>
      <c r="AB211" s="150">
        <f>IF(AA211="Z",0,1)</f>
        <v>0</v>
      </c>
      <c r="AC211" s="150">
        <f>IF(V211+X211+Z211+AB211&gt;0,0,1)</f>
        <v>0</v>
      </c>
      <c r="AD211" s="149">
        <f>U211-1</f>
        <v>45954</v>
      </c>
      <c r="AF211" s="150">
        <f>IF($AC211=1,IF(AND($E$31="yes", $U211&lt;$E$32),1,IF(OR($E$31="no", $E$31=""),IF(AND(E$34="yes", U211&lt;E$35),1,IF(OR(E$34="no", E$34=""),1,0)),0)),0)</f>
        <v>0</v>
      </c>
      <c r="AG211" s="150">
        <f>IF($AC211=1,IF(AND($E$31="yes", $U211&gt;=$E$32),IF(AND($E$34="yes", $U211&gt;=$E$35),0,1),0),0)</f>
        <v>0</v>
      </c>
      <c r="AH211" s="150">
        <f>IF($AC211=1,IF(AND($E$34="yes", $U211&gt;=$E$35),1,0),0)</f>
        <v>0</v>
      </c>
      <c r="AJ211" s="1"/>
      <c r="AK211" s="1"/>
      <c r="AL211" s="1"/>
      <c r="AM211" s="1"/>
      <c r="AN211" s="1"/>
      <c r="AO211" s="1"/>
      <c r="AP211" s="1"/>
      <c r="AQ211" s="1"/>
      <c r="AR211" s="1"/>
      <c r="AS211" s="1"/>
      <c r="AT211" s="1"/>
    </row>
    <row r="212" spans="1:46" s="150" customFormat="1">
      <c r="A212" s="204"/>
      <c r="B212" s="1"/>
      <c r="C212" s="1"/>
      <c r="D212" s="1"/>
      <c r="E212" s="1"/>
      <c r="F212" s="1"/>
      <c r="G212" s="1"/>
      <c r="H212" s="1"/>
      <c r="I212" s="1"/>
      <c r="J212" s="147"/>
      <c r="K212" s="1"/>
      <c r="L212" s="1"/>
      <c r="M212" s="1"/>
      <c r="N212" s="1"/>
      <c r="O212" s="1"/>
      <c r="P212" s="1"/>
      <c r="Q212" s="1"/>
      <c r="R212" s="1"/>
      <c r="S212" s="1"/>
      <c r="T212" s="1"/>
      <c r="U212" s="144">
        <v>45956</v>
      </c>
      <c r="V212" s="1">
        <f>IF(U212&gt;=E$28,IF(U212&lt;=$E$29,0,1),1)</f>
        <v>1</v>
      </c>
      <c r="W212" s="149"/>
      <c r="X212" s="150">
        <f>IF(($X$1=""),0,IF(ISBLANK(W212)=FALSE,1,0))</f>
        <v>0</v>
      </c>
      <c r="Y212" s="149">
        <v>45956</v>
      </c>
      <c r="Z212" s="150">
        <f>IF(ISBLANK(Y212)=FALSE,1,0)</f>
        <v>1</v>
      </c>
      <c r="AA212" s="149" t="str">
        <f>_xlfn.IFNA(VLOOKUP(U212,$E$45:$E$54,1,FALSE),"Z")</f>
        <v>Z</v>
      </c>
      <c r="AB212" s="150">
        <f>IF(AA212="Z",0,1)</f>
        <v>0</v>
      </c>
      <c r="AC212" s="150">
        <f>IF(V212+X212+Z212+AB212&gt;0,0,1)</f>
        <v>0</v>
      </c>
      <c r="AD212" s="149">
        <f>U212-1</f>
        <v>45955</v>
      </c>
      <c r="AF212" s="150">
        <f>IF($AC212=1,IF(AND($E$31="yes", $U212&lt;$E$32),1,IF(OR($E$31="no", $E$31=""),IF(AND(E$34="yes", U212&lt;E$35),1,IF(OR(E$34="no", E$34=""),1,0)),0)),0)</f>
        <v>0</v>
      </c>
      <c r="AG212" s="150">
        <f>IF($AC212=1,IF(AND($E$31="yes", $U212&gt;=$E$32),IF(AND($E$34="yes", $U212&gt;=$E$35),0,1),0),0)</f>
        <v>0</v>
      </c>
      <c r="AH212" s="150">
        <f>IF($AC212=1,IF(AND($E$34="yes", $U212&gt;=$E$35),1,0),0)</f>
        <v>0</v>
      </c>
      <c r="AJ212" s="1"/>
      <c r="AK212" s="1"/>
      <c r="AL212" s="1"/>
      <c r="AM212" s="1"/>
      <c r="AN212" s="1"/>
      <c r="AO212" s="1"/>
      <c r="AP212" s="1"/>
      <c r="AQ212" s="1"/>
      <c r="AR212" s="1"/>
      <c r="AS212" s="1"/>
      <c r="AT212" s="1"/>
    </row>
    <row r="213" spans="1:46" s="150" customFormat="1">
      <c r="A213" s="204"/>
      <c r="B213" s="1"/>
      <c r="C213" s="1"/>
      <c r="D213" s="1"/>
      <c r="E213" s="1"/>
      <c r="F213" s="1"/>
      <c r="G213" s="1"/>
      <c r="H213" s="1"/>
      <c r="I213" s="1"/>
      <c r="J213" s="147"/>
      <c r="K213" s="1"/>
      <c r="L213" s="1"/>
      <c r="M213" s="1"/>
      <c r="N213" s="1"/>
      <c r="O213" s="1"/>
      <c r="P213" s="1"/>
      <c r="Q213" s="1"/>
      <c r="R213" s="1"/>
      <c r="S213" s="1"/>
      <c r="T213" s="1"/>
      <c r="U213" s="144">
        <v>45957</v>
      </c>
      <c r="V213" s="1">
        <f>IF(U213&gt;=E$28,IF(U213&lt;=$E$29,0,1),1)</f>
        <v>1</v>
      </c>
      <c r="W213" s="149">
        <v>45957</v>
      </c>
      <c r="X213" s="150">
        <f>IF(($X$1=""),0,IF(ISBLANK(W213)=FALSE,1,0))</f>
        <v>1</v>
      </c>
      <c r="Y213" s="149"/>
      <c r="Z213" s="150">
        <f>IF(ISBLANK(Y213)=FALSE,1,0)</f>
        <v>0</v>
      </c>
      <c r="AA213" s="149" t="str">
        <f>_xlfn.IFNA(VLOOKUP(U213,$E$45:$E$54,1,FALSE),"Z")</f>
        <v>Z</v>
      </c>
      <c r="AB213" s="150">
        <f>IF(AA213="Z",0,1)</f>
        <v>0</v>
      </c>
      <c r="AC213" s="150">
        <f>IF(V213+X213+Z213+AB213&gt;0,0,1)</f>
        <v>0</v>
      </c>
      <c r="AD213" s="149">
        <f>U213-1</f>
        <v>45956</v>
      </c>
      <c r="AF213" s="150">
        <f>IF($AC213=1,IF(AND($E$31="yes", $U213&lt;$E$32),1,IF(OR($E$31="no", $E$31=""),IF(AND(E$34="yes", U213&lt;E$35),1,IF(OR(E$34="no", E$34=""),1,0)),0)),0)</f>
        <v>0</v>
      </c>
      <c r="AG213" s="150">
        <f>IF($AC213=1,IF(AND($E$31="yes", $U213&gt;=$E$32),IF(AND($E$34="yes", $U213&gt;=$E$35),0,1),0),0)</f>
        <v>0</v>
      </c>
      <c r="AH213" s="150">
        <f>IF($AC213=1,IF(AND($E$34="yes", $U213&gt;=$E$35),1,0),0)</f>
        <v>0</v>
      </c>
      <c r="AJ213" s="1"/>
      <c r="AK213" s="1"/>
      <c r="AL213" s="1"/>
      <c r="AM213" s="1"/>
      <c r="AN213" s="1"/>
      <c r="AO213" s="1"/>
      <c r="AP213" s="1"/>
      <c r="AQ213" s="1"/>
      <c r="AR213" s="1"/>
      <c r="AS213" s="1"/>
      <c r="AT213" s="1"/>
    </row>
    <row r="214" spans="1:46" s="150" customFormat="1">
      <c r="A214" s="204"/>
      <c r="B214" s="1"/>
      <c r="C214" s="1"/>
      <c r="D214" s="1"/>
      <c r="E214" s="1"/>
      <c r="F214" s="1"/>
      <c r="G214" s="1"/>
      <c r="H214" s="1"/>
      <c r="I214" s="1"/>
      <c r="J214" s="147"/>
      <c r="K214" s="1"/>
      <c r="L214" s="1"/>
      <c r="M214" s="1"/>
      <c r="N214" s="1"/>
      <c r="O214" s="1"/>
      <c r="P214" s="1"/>
      <c r="Q214" s="1"/>
      <c r="R214" s="1"/>
      <c r="S214" s="1"/>
      <c r="T214" s="1"/>
      <c r="U214" s="144">
        <v>45958</v>
      </c>
      <c r="V214" s="1">
        <f>IF(U214&gt;=E$28,IF(U214&lt;=$E$29,0,1),1)</f>
        <v>1</v>
      </c>
      <c r="W214" s="149">
        <v>45958</v>
      </c>
      <c r="X214" s="150">
        <f>IF(($X$1=""),0,IF(ISBLANK(W214)=FALSE,1,0))</f>
        <v>1</v>
      </c>
      <c r="Y214" s="149"/>
      <c r="Z214" s="150">
        <f>IF(ISBLANK(Y214)=FALSE,1,0)</f>
        <v>0</v>
      </c>
      <c r="AA214" s="149" t="str">
        <f>_xlfn.IFNA(VLOOKUP(U214,$E$45:$E$54,1,FALSE),"Z")</f>
        <v>Z</v>
      </c>
      <c r="AB214" s="150">
        <f>IF(AA214="Z",0,1)</f>
        <v>0</v>
      </c>
      <c r="AC214" s="150">
        <f>IF(V214+X214+Z214+AB214&gt;0,0,1)</f>
        <v>0</v>
      </c>
      <c r="AD214" s="149">
        <f>U214-1</f>
        <v>45957</v>
      </c>
      <c r="AF214" s="150">
        <f>IF($AC214=1,IF(AND($E$31="yes", $U214&lt;$E$32),1,IF(OR($E$31="no", $E$31=""),IF(AND(E$34="yes", U214&lt;E$35),1,IF(OR(E$34="no", E$34=""),1,0)),0)),0)</f>
        <v>0</v>
      </c>
      <c r="AG214" s="150">
        <f>IF($AC214=1,IF(AND($E$31="yes", $U214&gt;=$E$32),IF(AND($E$34="yes", $U214&gt;=$E$35),0,1),0),0)</f>
        <v>0</v>
      </c>
      <c r="AH214" s="150">
        <f>IF($AC214=1,IF(AND($E$34="yes", $U214&gt;=$E$35),1,0),0)</f>
        <v>0</v>
      </c>
      <c r="AJ214" s="1"/>
      <c r="AK214" s="1"/>
      <c r="AL214" s="1"/>
      <c r="AM214" s="1"/>
      <c r="AN214" s="1"/>
      <c r="AO214" s="1"/>
      <c r="AP214" s="1"/>
      <c r="AQ214" s="1"/>
      <c r="AR214" s="1"/>
      <c r="AS214" s="1"/>
      <c r="AT214" s="1"/>
    </row>
    <row r="215" spans="1:46" s="150" customFormat="1">
      <c r="A215" s="204"/>
      <c r="B215" s="1"/>
      <c r="C215" s="1"/>
      <c r="D215" s="1"/>
      <c r="E215" s="1"/>
      <c r="F215" s="1"/>
      <c r="G215" s="1"/>
      <c r="H215" s="1"/>
      <c r="I215" s="1"/>
      <c r="J215" s="147"/>
      <c r="K215" s="1"/>
      <c r="L215" s="1"/>
      <c r="M215" s="1"/>
      <c r="N215" s="1"/>
      <c r="O215" s="1"/>
      <c r="P215" s="1"/>
      <c r="Q215" s="1"/>
      <c r="R215" s="1"/>
      <c r="S215" s="1"/>
      <c r="T215" s="1"/>
      <c r="U215" s="144">
        <v>45959</v>
      </c>
      <c r="V215" s="1">
        <f>IF(U215&gt;=E$28,IF(U215&lt;=$E$29,0,1),1)</f>
        <v>1</v>
      </c>
      <c r="W215" s="149">
        <v>45959</v>
      </c>
      <c r="X215" s="150">
        <f>IF(($X$1=""),0,IF(ISBLANK(W215)=FALSE,1,0))</f>
        <v>1</v>
      </c>
      <c r="Y215" s="149"/>
      <c r="Z215" s="150">
        <f>IF(ISBLANK(Y215)=FALSE,1,0)</f>
        <v>0</v>
      </c>
      <c r="AA215" s="149" t="str">
        <f>_xlfn.IFNA(VLOOKUP(U215,$E$45:$E$54,1,FALSE),"Z")</f>
        <v>Z</v>
      </c>
      <c r="AB215" s="150">
        <f>IF(AA215="Z",0,1)</f>
        <v>0</v>
      </c>
      <c r="AC215" s="150">
        <f>IF(V215+X215+Z215+AB215&gt;0,0,1)</f>
        <v>0</v>
      </c>
      <c r="AD215" s="149">
        <f>U215-1</f>
        <v>45958</v>
      </c>
      <c r="AF215" s="150">
        <f>IF($AC215=1,IF(AND($E$31="yes", $U215&lt;$E$32),1,IF(OR($E$31="no", $E$31=""),IF(AND(E$34="yes", U215&lt;E$35),1,IF(OR(E$34="no", E$34=""),1,0)),0)),0)</f>
        <v>0</v>
      </c>
      <c r="AG215" s="150">
        <f>IF($AC215=1,IF(AND($E$31="yes", $U215&gt;=$E$32),IF(AND($E$34="yes", $U215&gt;=$E$35),0,1),0),0)</f>
        <v>0</v>
      </c>
      <c r="AH215" s="150">
        <f>IF($AC215=1,IF(AND($E$34="yes", $U215&gt;=$E$35),1,0),0)</f>
        <v>0</v>
      </c>
      <c r="AJ215" s="1"/>
      <c r="AK215" s="1"/>
      <c r="AL215" s="1"/>
      <c r="AM215" s="1"/>
      <c r="AN215" s="1"/>
      <c r="AO215" s="1"/>
      <c r="AP215" s="1"/>
      <c r="AQ215" s="1"/>
      <c r="AR215" s="1"/>
      <c r="AS215" s="1"/>
      <c r="AT215" s="1"/>
    </row>
    <row r="216" spans="1:46" s="150" customFormat="1">
      <c r="A216" s="204"/>
      <c r="B216" s="1"/>
      <c r="C216" s="1"/>
      <c r="D216" s="1"/>
      <c r="E216" s="1"/>
      <c r="F216" s="1"/>
      <c r="G216" s="1"/>
      <c r="H216" s="1"/>
      <c r="I216" s="1"/>
      <c r="J216" s="147"/>
      <c r="K216" s="1"/>
      <c r="L216" s="1"/>
      <c r="M216" s="1"/>
      <c r="N216" s="1"/>
      <c r="O216" s="1"/>
      <c r="P216" s="1"/>
      <c r="Q216" s="1"/>
      <c r="R216" s="1"/>
      <c r="S216" s="1"/>
      <c r="T216" s="1"/>
      <c r="U216" s="144">
        <v>45960</v>
      </c>
      <c r="V216" s="1">
        <f>IF(U216&gt;=E$28,IF(U216&lt;=$E$29,0,1),1)</f>
        <v>1</v>
      </c>
      <c r="W216" s="149">
        <v>45960</v>
      </c>
      <c r="X216" s="150">
        <f>IF(($X$1=""),0,IF(ISBLANK(W216)=FALSE,1,0))</f>
        <v>1</v>
      </c>
      <c r="Y216" s="149"/>
      <c r="Z216" s="150">
        <f>IF(ISBLANK(Y216)=FALSE,1,0)</f>
        <v>0</v>
      </c>
      <c r="AA216" s="149" t="str">
        <f>_xlfn.IFNA(VLOOKUP(U216,$E$45:$E$54,1,FALSE),"Z")</f>
        <v>Z</v>
      </c>
      <c r="AB216" s="150">
        <f>IF(AA216="Z",0,1)</f>
        <v>0</v>
      </c>
      <c r="AC216" s="150">
        <f>IF(V216+X216+Z216+AB216&gt;0,0,1)</f>
        <v>0</v>
      </c>
      <c r="AD216" s="149">
        <f>U216-1</f>
        <v>45959</v>
      </c>
      <c r="AF216" s="150">
        <f>IF($AC216=1,IF(AND($E$31="yes", $U216&lt;$E$32),1,IF(OR($E$31="no", $E$31=""),IF(AND(E$34="yes", U216&lt;E$35),1,IF(OR(E$34="no", E$34=""),1,0)),0)),0)</f>
        <v>0</v>
      </c>
      <c r="AG216" s="150">
        <f>IF($AC216=1,IF(AND($E$31="yes", $U216&gt;=$E$32),IF(AND($E$34="yes", $U216&gt;=$E$35),0,1),0),0)</f>
        <v>0</v>
      </c>
      <c r="AH216" s="150">
        <f>IF($AC216=1,IF(AND($E$34="yes", $U216&gt;=$E$35),1,0),0)</f>
        <v>0</v>
      </c>
      <c r="AJ216" s="1"/>
      <c r="AK216" s="1"/>
      <c r="AL216" s="1"/>
      <c r="AM216" s="1"/>
      <c r="AN216" s="1"/>
      <c r="AO216" s="1"/>
      <c r="AP216" s="1"/>
      <c r="AQ216" s="1"/>
      <c r="AR216" s="1"/>
      <c r="AS216" s="1"/>
      <c r="AT216" s="1"/>
    </row>
    <row r="217" spans="1:46" s="150" customFormat="1">
      <c r="A217" s="204"/>
      <c r="B217" s="1"/>
      <c r="C217" s="1"/>
      <c r="D217" s="1"/>
      <c r="E217" s="1"/>
      <c r="F217" s="1"/>
      <c r="G217" s="1"/>
      <c r="H217" s="1"/>
      <c r="I217" s="1"/>
      <c r="J217" s="147"/>
      <c r="K217" s="1"/>
      <c r="L217" s="1"/>
      <c r="M217" s="1"/>
      <c r="N217" s="1"/>
      <c r="O217" s="1"/>
      <c r="P217" s="1"/>
      <c r="Q217" s="1"/>
      <c r="R217" s="1"/>
      <c r="S217" s="1"/>
      <c r="T217" s="1"/>
      <c r="U217" s="144">
        <v>45961</v>
      </c>
      <c r="V217" s="1">
        <f>IF(U217&gt;=E$28,IF(U217&lt;=$E$29,0,1),1)</f>
        <v>1</v>
      </c>
      <c r="W217" s="149">
        <v>45961</v>
      </c>
      <c r="X217" s="150">
        <f>IF(($X$1=""),0,IF(ISBLANK(W217)=FALSE,1,0))</f>
        <v>1</v>
      </c>
      <c r="Y217" s="149"/>
      <c r="Z217" s="150">
        <f>IF(ISBLANK(Y217)=FALSE,1,0)</f>
        <v>0</v>
      </c>
      <c r="AA217" s="149" t="str">
        <f>_xlfn.IFNA(VLOOKUP(U217,$E$45:$E$54,1,FALSE),"Z")</f>
        <v>Z</v>
      </c>
      <c r="AB217" s="150">
        <f>IF(AA217="Z",0,1)</f>
        <v>0</v>
      </c>
      <c r="AC217" s="150">
        <f>IF(V217+X217+Z217+AB217&gt;0,0,1)</f>
        <v>0</v>
      </c>
      <c r="AD217" s="149">
        <f>U217-1</f>
        <v>45960</v>
      </c>
      <c r="AF217" s="150">
        <f>IF($AC217=1,IF(AND($E$31="yes", $U217&lt;$E$32),1,IF(OR($E$31="no", $E$31=""),IF(AND(E$34="yes", U217&lt;E$35),1,IF(OR(E$34="no", E$34=""),1,0)),0)),0)</f>
        <v>0</v>
      </c>
      <c r="AG217" s="150">
        <f>IF($AC217=1,IF(AND($E$31="yes", $U217&gt;=$E$32),IF(AND($E$34="yes", $U217&gt;=$E$35),0,1),0),0)</f>
        <v>0</v>
      </c>
      <c r="AH217" s="150">
        <f>IF($AC217=1,IF(AND($E$34="yes", $U217&gt;=$E$35),1,0),0)</f>
        <v>0</v>
      </c>
      <c r="AJ217" s="1"/>
      <c r="AK217" s="1"/>
      <c r="AL217" s="1"/>
      <c r="AM217" s="1"/>
      <c r="AN217" s="1"/>
      <c r="AO217" s="1"/>
      <c r="AP217" s="1"/>
      <c r="AQ217" s="1"/>
      <c r="AR217" s="1"/>
      <c r="AS217" s="1"/>
      <c r="AT217" s="1"/>
    </row>
    <row r="218" spans="1:46" s="150" customFormat="1">
      <c r="A218" s="204"/>
      <c r="B218" s="1"/>
      <c r="C218" s="1"/>
      <c r="D218" s="1"/>
      <c r="E218" s="1"/>
      <c r="F218" s="1"/>
      <c r="G218" s="1"/>
      <c r="H218" s="1"/>
      <c r="I218" s="1"/>
      <c r="J218" s="147"/>
      <c r="K218" s="1"/>
      <c r="L218" s="1"/>
      <c r="M218" s="1"/>
      <c r="N218" s="1"/>
      <c r="O218" s="1"/>
      <c r="P218" s="1"/>
      <c r="Q218" s="1"/>
      <c r="R218" s="1"/>
      <c r="S218" s="1"/>
      <c r="T218" s="1"/>
      <c r="U218" s="144">
        <v>45962</v>
      </c>
      <c r="V218" s="1">
        <f>IF(U218&gt;=E$28,IF(U218&lt;=$E$29,0,1),1)</f>
        <v>1</v>
      </c>
      <c r="W218" s="149"/>
      <c r="X218" s="150">
        <f>IF(($X$1=""),0,IF(ISBLANK(W218)=FALSE,1,0))</f>
        <v>0</v>
      </c>
      <c r="Y218" s="149">
        <v>45962</v>
      </c>
      <c r="Z218" s="150">
        <f>IF(ISBLANK(Y218)=FALSE,1,0)</f>
        <v>1</v>
      </c>
      <c r="AA218" s="149" t="str">
        <f>_xlfn.IFNA(VLOOKUP(U218,$E$45:$E$54,1,FALSE),"Z")</f>
        <v>Z</v>
      </c>
      <c r="AB218" s="150">
        <f>IF(AA218="Z",0,1)</f>
        <v>0</v>
      </c>
      <c r="AC218" s="150">
        <f>IF(V218+X218+Z218+AB218&gt;0,0,1)</f>
        <v>0</v>
      </c>
      <c r="AD218" s="149">
        <f>U218-1</f>
        <v>45961</v>
      </c>
      <c r="AF218" s="150">
        <f>IF($AC218=1,IF(AND($E$31="yes", $U218&lt;$E$32),1,IF(OR($E$31="no", $E$31=""),IF(AND(E$34="yes", U218&lt;E$35),1,IF(OR(E$34="no", E$34=""),1,0)),0)),0)</f>
        <v>0</v>
      </c>
      <c r="AG218" s="150">
        <f>IF($AC218=1,IF(AND($E$31="yes", $U218&gt;=$E$32),IF(AND($E$34="yes", $U218&gt;=$E$35),0,1),0),0)</f>
        <v>0</v>
      </c>
      <c r="AH218" s="150">
        <f>IF($AC218=1,IF(AND($E$34="yes", $U218&gt;=$E$35),1,0),0)</f>
        <v>0</v>
      </c>
      <c r="AJ218" s="1"/>
      <c r="AK218" s="1"/>
      <c r="AL218" s="1"/>
      <c r="AM218" s="1"/>
      <c r="AN218" s="1"/>
      <c r="AO218" s="1"/>
      <c r="AP218" s="1"/>
      <c r="AQ218" s="1"/>
      <c r="AR218" s="1"/>
      <c r="AS218" s="1"/>
      <c r="AT218" s="1"/>
    </row>
    <row r="219" spans="1:46" s="150" customFormat="1">
      <c r="A219" s="204"/>
      <c r="B219" s="1"/>
      <c r="C219" s="1"/>
      <c r="D219" s="1"/>
      <c r="E219" s="1"/>
      <c r="F219" s="1"/>
      <c r="G219" s="1"/>
      <c r="H219" s="1"/>
      <c r="I219" s="1"/>
      <c r="J219" s="147"/>
      <c r="K219" s="1"/>
      <c r="L219" s="1"/>
      <c r="M219" s="1"/>
      <c r="N219" s="1"/>
      <c r="O219" s="1"/>
      <c r="P219" s="1"/>
      <c r="Q219" s="1"/>
      <c r="R219" s="1"/>
      <c r="S219" s="1"/>
      <c r="T219" s="1"/>
      <c r="U219" s="144">
        <v>45963</v>
      </c>
      <c r="V219" s="1">
        <f>IF(U219&gt;=E$28,IF(U219&lt;=$E$29,0,1),1)</f>
        <v>1</v>
      </c>
      <c r="W219" s="149"/>
      <c r="X219" s="150">
        <f>IF(($X$1=""),0,IF(ISBLANK(W219)=FALSE,1,0))</f>
        <v>0</v>
      </c>
      <c r="Y219" s="149">
        <v>45963</v>
      </c>
      <c r="Z219" s="150">
        <f>IF(ISBLANK(Y219)=FALSE,1,0)</f>
        <v>1</v>
      </c>
      <c r="AA219" s="149" t="str">
        <f>_xlfn.IFNA(VLOOKUP(U219,$E$45:$E$54,1,FALSE),"Z")</f>
        <v>Z</v>
      </c>
      <c r="AB219" s="150">
        <f>IF(AA219="Z",0,1)</f>
        <v>0</v>
      </c>
      <c r="AC219" s="150">
        <f>IF(V219+X219+Z219+AB219&gt;0,0,1)</f>
        <v>0</v>
      </c>
      <c r="AD219" s="149">
        <f>U219-1</f>
        <v>45962</v>
      </c>
      <c r="AF219" s="150">
        <f>IF($AC219=1,IF(AND($E$31="yes", $U219&lt;$E$32),1,IF(OR($E$31="no", $E$31=""),IF(AND(E$34="yes", U219&lt;E$35),1,IF(OR(E$34="no", E$34=""),1,0)),0)),0)</f>
        <v>0</v>
      </c>
      <c r="AG219" s="150">
        <f>IF($AC219=1,IF(AND($E$31="yes", $U219&gt;=$E$32),IF(AND($E$34="yes", $U219&gt;=$E$35),0,1),0),0)</f>
        <v>0</v>
      </c>
      <c r="AH219" s="150">
        <f>IF($AC219=1,IF(AND($E$34="yes", $U219&gt;=$E$35),1,0),0)</f>
        <v>0</v>
      </c>
      <c r="AJ219" s="1"/>
      <c r="AK219" s="1"/>
      <c r="AL219" s="1"/>
      <c r="AM219" s="1"/>
      <c r="AN219" s="1"/>
      <c r="AO219" s="1"/>
      <c r="AP219" s="1"/>
      <c r="AQ219" s="1"/>
      <c r="AR219" s="1"/>
      <c r="AS219" s="1"/>
      <c r="AT219" s="1"/>
    </row>
    <row r="220" spans="1:46" s="150" customFormat="1">
      <c r="A220" s="204"/>
      <c r="B220" s="1"/>
      <c r="C220" s="1"/>
      <c r="D220" s="1"/>
      <c r="E220" s="1"/>
      <c r="F220" s="1"/>
      <c r="G220" s="1"/>
      <c r="H220" s="1"/>
      <c r="I220" s="1"/>
      <c r="J220" s="147"/>
      <c r="K220" s="1"/>
      <c r="L220" s="1"/>
      <c r="M220" s="1"/>
      <c r="N220" s="1"/>
      <c r="O220" s="1"/>
      <c r="P220" s="1"/>
      <c r="Q220" s="1"/>
      <c r="R220" s="1"/>
      <c r="S220" s="1"/>
      <c r="T220" s="1"/>
      <c r="U220" s="144">
        <v>45964</v>
      </c>
      <c r="V220" s="1">
        <f>IF(U220&gt;=E$28,IF(U220&lt;=$E$29,0,1),1)</f>
        <v>1</v>
      </c>
      <c r="W220" s="149"/>
      <c r="X220" s="150">
        <f>IF(($X$1=""),0,IF(ISBLANK(W220)=FALSE,1,0))</f>
        <v>0</v>
      </c>
      <c r="Y220" s="149"/>
      <c r="Z220" s="150">
        <f>IF(ISBLANK(Y220)=FALSE,1,0)</f>
        <v>0</v>
      </c>
      <c r="AA220" s="149" t="str">
        <f>_xlfn.IFNA(VLOOKUP(U220,$E$45:$E$54,1,FALSE),"Z")</f>
        <v>Z</v>
      </c>
      <c r="AB220" s="150">
        <f>IF(AA220="Z",0,1)</f>
        <v>0</v>
      </c>
      <c r="AC220" s="150">
        <f>IF(V220+X220+Z220+AB220&gt;0,0,1)</f>
        <v>0</v>
      </c>
      <c r="AD220" s="149">
        <f>U220-1</f>
        <v>45963</v>
      </c>
      <c r="AF220" s="150">
        <f>IF($AC220=1,IF(AND($E$31="yes", $U220&lt;$E$32),1,IF(OR($E$31="no", $E$31=""),IF(AND(E$34="yes", U220&lt;E$35),1,IF(OR(E$34="no", E$34=""),1,0)),0)),0)</f>
        <v>0</v>
      </c>
      <c r="AG220" s="150">
        <f>IF($AC220=1,IF(AND($E$31="yes", $U220&gt;=$E$32),IF(AND($E$34="yes", $U220&gt;=$E$35),0,1),0),0)</f>
        <v>0</v>
      </c>
      <c r="AH220" s="150">
        <f>IF($AC220=1,IF(AND($E$34="yes", $U220&gt;=$E$35),1,0),0)</f>
        <v>0</v>
      </c>
      <c r="AJ220" s="1"/>
      <c r="AK220" s="1"/>
      <c r="AL220" s="1"/>
      <c r="AM220" s="1"/>
      <c r="AN220" s="1"/>
      <c r="AO220" s="1"/>
      <c r="AP220" s="1"/>
      <c r="AQ220" s="1"/>
      <c r="AR220" s="1"/>
      <c r="AS220" s="1"/>
      <c r="AT220" s="1"/>
    </row>
    <row r="221" spans="1:46" s="150" customFormat="1">
      <c r="A221" s="204"/>
      <c r="B221" s="1"/>
      <c r="C221" s="1"/>
      <c r="D221" s="1"/>
      <c r="E221" s="1"/>
      <c r="F221" s="1"/>
      <c r="G221" s="1"/>
      <c r="H221" s="1"/>
      <c r="I221" s="1"/>
      <c r="J221" s="147"/>
      <c r="K221" s="1"/>
      <c r="L221" s="1"/>
      <c r="M221" s="1"/>
      <c r="N221" s="1"/>
      <c r="O221" s="1"/>
      <c r="P221" s="1"/>
      <c r="Q221" s="1"/>
      <c r="R221" s="1"/>
      <c r="S221" s="1"/>
      <c r="T221" s="1"/>
      <c r="U221" s="144">
        <v>45965</v>
      </c>
      <c r="V221" s="1">
        <f>IF(U221&gt;=E$28,IF(U221&lt;=$E$29,0,1),1)</f>
        <v>1</v>
      </c>
      <c r="W221" s="149"/>
      <c r="X221" s="150">
        <f>IF(($X$1=""),0,IF(ISBLANK(W221)=FALSE,1,0))</f>
        <v>0</v>
      </c>
      <c r="Y221" s="149"/>
      <c r="Z221" s="150">
        <f>IF(ISBLANK(Y221)=FALSE,1,0)</f>
        <v>0</v>
      </c>
      <c r="AA221" s="149" t="str">
        <f>_xlfn.IFNA(VLOOKUP(U221,$E$45:$E$54,1,FALSE),"Z")</f>
        <v>Z</v>
      </c>
      <c r="AB221" s="150">
        <f>IF(AA221="Z",0,1)</f>
        <v>0</v>
      </c>
      <c r="AC221" s="150">
        <f>IF(V221+X221+Z221+AB221&gt;0,0,1)</f>
        <v>0</v>
      </c>
      <c r="AD221" s="149">
        <f>U221-1</f>
        <v>45964</v>
      </c>
      <c r="AF221" s="150">
        <f>IF($AC221=1,IF(AND($E$31="yes", $U221&lt;$E$32),1,IF(OR($E$31="no", $E$31=""),IF(AND(E$34="yes", U221&lt;E$35),1,IF(OR(E$34="no", E$34=""),1,0)),0)),0)</f>
        <v>0</v>
      </c>
      <c r="AG221" s="150">
        <f>IF($AC221=1,IF(AND($E$31="yes", $U221&gt;=$E$32),IF(AND($E$34="yes", $U221&gt;=$E$35),0,1),0),0)</f>
        <v>0</v>
      </c>
      <c r="AH221" s="150">
        <f>IF($AC221=1,IF(AND($E$34="yes", $U221&gt;=$E$35),1,0),0)</f>
        <v>0</v>
      </c>
      <c r="AJ221" s="1"/>
      <c r="AK221" s="1"/>
      <c r="AL221" s="1"/>
      <c r="AM221" s="1"/>
      <c r="AN221" s="1"/>
      <c r="AO221" s="1"/>
      <c r="AP221" s="1"/>
      <c r="AQ221" s="1"/>
      <c r="AR221" s="1"/>
      <c r="AS221" s="1"/>
      <c r="AT221" s="1"/>
    </row>
    <row r="222" spans="1:46" s="150" customFormat="1">
      <c r="A222" s="204"/>
      <c r="B222" s="1"/>
      <c r="C222" s="1"/>
      <c r="D222" s="1"/>
      <c r="E222" s="1"/>
      <c r="F222" s="1"/>
      <c r="G222" s="1"/>
      <c r="H222" s="1"/>
      <c r="I222" s="1"/>
      <c r="J222" s="147"/>
      <c r="K222" s="1"/>
      <c r="L222" s="1"/>
      <c r="M222" s="1"/>
      <c r="N222" s="1"/>
      <c r="O222" s="1"/>
      <c r="P222" s="1"/>
      <c r="Q222" s="1"/>
      <c r="R222" s="1"/>
      <c r="S222" s="1"/>
      <c r="T222" s="1"/>
      <c r="U222" s="144">
        <v>45966</v>
      </c>
      <c r="V222" s="1">
        <f>IF(U222&gt;=E$28,IF(U222&lt;=$E$29,0,1),1)</f>
        <v>1</v>
      </c>
      <c r="W222" s="149"/>
      <c r="X222" s="150">
        <f>IF(($X$1=""),0,IF(ISBLANK(W222)=FALSE,1,0))</f>
        <v>0</v>
      </c>
      <c r="Y222" s="149"/>
      <c r="Z222" s="150">
        <f>IF(ISBLANK(Y222)=FALSE,1,0)</f>
        <v>0</v>
      </c>
      <c r="AA222" s="149" t="str">
        <f>_xlfn.IFNA(VLOOKUP(U222,$E$45:$E$54,1,FALSE),"Z")</f>
        <v>Z</v>
      </c>
      <c r="AB222" s="150">
        <f>IF(AA222="Z",0,1)</f>
        <v>0</v>
      </c>
      <c r="AC222" s="150">
        <f>IF(V222+X222+Z222+AB222&gt;0,0,1)</f>
        <v>0</v>
      </c>
      <c r="AD222" s="149">
        <f>U222-1</f>
        <v>45965</v>
      </c>
      <c r="AF222" s="150">
        <f>IF($AC222=1,IF(AND($E$31="yes", $U222&lt;$E$32),1,IF(OR($E$31="no", $E$31=""),IF(AND(E$34="yes", U222&lt;E$35),1,IF(OR(E$34="no", E$34=""),1,0)),0)),0)</f>
        <v>0</v>
      </c>
      <c r="AG222" s="150">
        <f>IF($AC222=1,IF(AND($E$31="yes", $U222&gt;=$E$32),IF(AND($E$34="yes", $U222&gt;=$E$35),0,1),0),0)</f>
        <v>0</v>
      </c>
      <c r="AH222" s="150">
        <f>IF($AC222=1,IF(AND($E$34="yes", $U222&gt;=$E$35),1,0),0)</f>
        <v>0</v>
      </c>
      <c r="AJ222" s="1"/>
      <c r="AK222" s="1"/>
      <c r="AL222" s="1"/>
      <c r="AM222" s="1"/>
      <c r="AN222" s="1"/>
      <c r="AO222" s="1"/>
      <c r="AP222" s="1"/>
      <c r="AQ222" s="1"/>
      <c r="AR222" s="1"/>
      <c r="AS222" s="1"/>
      <c r="AT222" s="1"/>
    </row>
    <row r="223" spans="1:46" s="150" customFormat="1">
      <c r="A223" s="204"/>
      <c r="B223" s="1"/>
      <c r="C223" s="1"/>
      <c r="D223" s="1"/>
      <c r="E223" s="1"/>
      <c r="F223" s="1"/>
      <c r="G223" s="1"/>
      <c r="H223" s="1"/>
      <c r="I223" s="1"/>
      <c r="J223" s="147"/>
      <c r="K223" s="1"/>
      <c r="L223" s="1"/>
      <c r="M223" s="1"/>
      <c r="N223" s="1"/>
      <c r="O223" s="1"/>
      <c r="P223" s="1"/>
      <c r="Q223" s="1"/>
      <c r="R223" s="1"/>
      <c r="S223" s="1"/>
      <c r="T223" s="1"/>
      <c r="U223" s="144">
        <v>45967</v>
      </c>
      <c r="V223" s="1">
        <f>IF(U223&gt;=E$28,IF(U223&lt;=$E$29,0,1),1)</f>
        <v>1</v>
      </c>
      <c r="W223" s="149"/>
      <c r="X223" s="150">
        <f>IF(($X$1=""),0,IF(ISBLANK(W223)=FALSE,1,0))</f>
        <v>0</v>
      </c>
      <c r="Y223" s="149"/>
      <c r="Z223" s="150">
        <f>IF(ISBLANK(Y223)=FALSE,1,0)</f>
        <v>0</v>
      </c>
      <c r="AA223" s="149" t="str">
        <f>_xlfn.IFNA(VLOOKUP(U223,$E$45:$E$54,1,FALSE),"Z")</f>
        <v>Z</v>
      </c>
      <c r="AB223" s="150">
        <f>IF(AA223="Z",0,1)</f>
        <v>0</v>
      </c>
      <c r="AC223" s="150">
        <f>IF(V223+X223+Z223+AB223&gt;0,0,1)</f>
        <v>0</v>
      </c>
      <c r="AD223" s="149">
        <f>U223-1</f>
        <v>45966</v>
      </c>
      <c r="AF223" s="150">
        <f>IF($AC223=1,IF(AND($E$31="yes", $U223&lt;$E$32),1,IF(OR($E$31="no", $E$31=""),IF(AND(E$34="yes", U223&lt;E$35),1,IF(OR(E$34="no", E$34=""),1,0)),0)),0)</f>
        <v>0</v>
      </c>
      <c r="AG223" s="150">
        <f>IF($AC223=1,IF(AND($E$31="yes", $U223&gt;=$E$32),IF(AND($E$34="yes", $U223&gt;=$E$35),0,1),0),0)</f>
        <v>0</v>
      </c>
      <c r="AH223" s="150">
        <f>IF($AC223=1,IF(AND($E$34="yes", $U223&gt;=$E$35),1,0),0)</f>
        <v>0</v>
      </c>
      <c r="AJ223" s="1"/>
      <c r="AK223" s="1"/>
      <c r="AL223" s="1"/>
      <c r="AM223" s="1"/>
      <c r="AN223" s="1"/>
      <c r="AO223" s="1"/>
      <c r="AP223" s="1"/>
      <c r="AQ223" s="1"/>
      <c r="AR223" s="1"/>
      <c r="AS223" s="1"/>
      <c r="AT223" s="1"/>
    </row>
    <row r="224" spans="1:46" s="150" customFormat="1">
      <c r="A224" s="204"/>
      <c r="B224" s="1"/>
      <c r="C224" s="1"/>
      <c r="D224" s="1"/>
      <c r="E224" s="1"/>
      <c r="F224" s="1"/>
      <c r="G224" s="1"/>
      <c r="H224" s="1"/>
      <c r="I224" s="1"/>
      <c r="J224" s="147"/>
      <c r="K224" s="1"/>
      <c r="L224" s="1"/>
      <c r="M224" s="1"/>
      <c r="N224" s="1"/>
      <c r="O224" s="1"/>
      <c r="P224" s="1"/>
      <c r="Q224" s="1"/>
      <c r="R224" s="1"/>
      <c r="S224" s="1"/>
      <c r="T224" s="1"/>
      <c r="U224" s="144">
        <v>45968</v>
      </c>
      <c r="V224" s="1">
        <f>IF(U224&gt;=E$28,IF(U224&lt;=$E$29,0,1),1)</f>
        <v>1</v>
      </c>
      <c r="W224" s="149"/>
      <c r="X224" s="150">
        <f>IF(($X$1=""),0,IF(ISBLANK(W224)=FALSE,1,0))</f>
        <v>0</v>
      </c>
      <c r="Y224" s="149"/>
      <c r="Z224" s="150">
        <f>IF(ISBLANK(Y224)=FALSE,1,0)</f>
        <v>0</v>
      </c>
      <c r="AA224" s="149" t="str">
        <f>_xlfn.IFNA(VLOOKUP(U224,$E$45:$E$54,1,FALSE),"Z")</f>
        <v>Z</v>
      </c>
      <c r="AB224" s="150">
        <f>IF(AA224="Z",0,1)</f>
        <v>0</v>
      </c>
      <c r="AC224" s="150">
        <f>IF(V224+X224+Z224+AB224&gt;0,0,1)</f>
        <v>0</v>
      </c>
      <c r="AD224" s="149">
        <f>U224-1</f>
        <v>45967</v>
      </c>
      <c r="AF224" s="150">
        <f>IF($AC224=1,IF(AND($E$31="yes", $U224&lt;$E$32),1,IF(OR($E$31="no", $E$31=""),IF(AND(E$34="yes", U224&lt;E$35),1,IF(OR(E$34="no", E$34=""),1,0)),0)),0)</f>
        <v>0</v>
      </c>
      <c r="AG224" s="150">
        <f>IF($AC224=1,IF(AND($E$31="yes", $U224&gt;=$E$32),IF(AND($E$34="yes", $U224&gt;=$E$35),0,1),0),0)</f>
        <v>0</v>
      </c>
      <c r="AH224" s="150">
        <f>IF($AC224=1,IF(AND($E$34="yes", $U224&gt;=$E$35),1,0),0)</f>
        <v>0</v>
      </c>
      <c r="AJ224" s="1"/>
      <c r="AK224" s="1"/>
      <c r="AL224" s="1"/>
      <c r="AM224" s="1"/>
      <c r="AN224" s="1"/>
      <c r="AO224" s="1"/>
      <c r="AP224" s="1"/>
      <c r="AQ224" s="1"/>
      <c r="AR224" s="1"/>
      <c r="AS224" s="1"/>
      <c r="AT224" s="1"/>
    </row>
    <row r="225" spans="1:46" s="150" customFormat="1">
      <c r="A225" s="204"/>
      <c r="B225" s="1"/>
      <c r="C225" s="1"/>
      <c r="D225" s="1"/>
      <c r="E225" s="1"/>
      <c r="F225" s="1"/>
      <c r="G225" s="1"/>
      <c r="H225" s="1"/>
      <c r="I225" s="1"/>
      <c r="J225" s="147"/>
      <c r="K225" s="1"/>
      <c r="L225" s="1"/>
      <c r="M225" s="1"/>
      <c r="N225" s="1"/>
      <c r="O225" s="1"/>
      <c r="P225" s="1"/>
      <c r="Q225" s="1"/>
      <c r="R225" s="1"/>
      <c r="S225" s="1"/>
      <c r="T225" s="1"/>
      <c r="U225" s="144">
        <v>45969</v>
      </c>
      <c r="V225" s="1">
        <f>IF(U225&gt;=E$28,IF(U225&lt;=$E$29,0,1),1)</f>
        <v>1</v>
      </c>
      <c r="W225" s="149"/>
      <c r="X225" s="150">
        <f>IF(($X$1=""),0,IF(ISBLANK(W225)=FALSE,1,0))</f>
        <v>0</v>
      </c>
      <c r="Y225" s="149">
        <v>45969</v>
      </c>
      <c r="Z225" s="150">
        <f>IF(ISBLANK(Y225)=FALSE,1,0)</f>
        <v>1</v>
      </c>
      <c r="AA225" s="149" t="str">
        <f>_xlfn.IFNA(VLOOKUP(U225,$E$45:$E$54,1,FALSE),"Z")</f>
        <v>Z</v>
      </c>
      <c r="AB225" s="150">
        <f>IF(AA225="Z",0,1)</f>
        <v>0</v>
      </c>
      <c r="AC225" s="150">
        <f>IF(V225+X225+Z225+AB225&gt;0,0,1)</f>
        <v>0</v>
      </c>
      <c r="AD225" s="149">
        <f>U225-1</f>
        <v>45968</v>
      </c>
      <c r="AF225" s="150">
        <f>IF($AC225=1,IF(AND($E$31="yes", $U225&lt;$E$32),1,IF(OR($E$31="no", $E$31=""),IF(AND(E$34="yes", U225&lt;E$35),1,IF(OR(E$34="no", E$34=""),1,0)),0)),0)</f>
        <v>0</v>
      </c>
      <c r="AG225" s="150">
        <f>IF($AC225=1,IF(AND($E$31="yes", $U225&gt;=$E$32),IF(AND($E$34="yes", $U225&gt;=$E$35),0,1),0),0)</f>
        <v>0</v>
      </c>
      <c r="AH225" s="150">
        <f>IF($AC225=1,IF(AND($E$34="yes", $U225&gt;=$E$35),1,0),0)</f>
        <v>0</v>
      </c>
      <c r="AJ225" s="1"/>
      <c r="AK225" s="1"/>
      <c r="AL225" s="1"/>
      <c r="AM225" s="1"/>
      <c r="AN225" s="1"/>
      <c r="AO225" s="1"/>
      <c r="AP225" s="1"/>
      <c r="AQ225" s="1"/>
      <c r="AR225" s="1"/>
      <c r="AS225" s="1"/>
      <c r="AT225" s="1"/>
    </row>
    <row r="226" spans="1:46" s="150" customFormat="1">
      <c r="A226" s="204"/>
      <c r="B226" s="1"/>
      <c r="C226" s="1"/>
      <c r="D226" s="1"/>
      <c r="E226" s="1"/>
      <c r="F226" s="1"/>
      <c r="G226" s="1"/>
      <c r="H226" s="1"/>
      <c r="I226" s="1"/>
      <c r="J226" s="147"/>
      <c r="K226" s="1"/>
      <c r="L226" s="1"/>
      <c r="M226" s="1"/>
      <c r="N226" s="1"/>
      <c r="O226" s="1"/>
      <c r="P226" s="1"/>
      <c r="Q226" s="1"/>
      <c r="R226" s="1"/>
      <c r="S226" s="1"/>
      <c r="T226" s="1"/>
      <c r="U226" s="144">
        <v>45970</v>
      </c>
      <c r="V226" s="1">
        <f>IF(U226&gt;=E$28,IF(U226&lt;=$E$29,0,1),1)</f>
        <v>1</v>
      </c>
      <c r="W226" s="149"/>
      <c r="X226" s="150">
        <f>IF(($X$1=""),0,IF(ISBLANK(W226)=FALSE,1,0))</f>
        <v>0</v>
      </c>
      <c r="Y226" s="149">
        <v>45970</v>
      </c>
      <c r="Z226" s="150">
        <f>IF(ISBLANK(Y226)=FALSE,1,0)</f>
        <v>1</v>
      </c>
      <c r="AA226" s="149" t="str">
        <f>_xlfn.IFNA(VLOOKUP(U226,$E$45:$E$54,1,FALSE),"Z")</f>
        <v>Z</v>
      </c>
      <c r="AB226" s="150">
        <f>IF(AA226="Z",0,1)</f>
        <v>0</v>
      </c>
      <c r="AC226" s="150">
        <f>IF(V226+X226+Z226+AB226&gt;0,0,1)</f>
        <v>0</v>
      </c>
      <c r="AD226" s="149">
        <f>U226-1</f>
        <v>45969</v>
      </c>
      <c r="AF226" s="150">
        <f>IF($AC226=1,IF(AND($E$31="yes", $U226&lt;$E$32),1,IF(OR($E$31="no", $E$31=""),IF(AND(E$34="yes", U226&lt;E$35),1,IF(OR(E$34="no", E$34=""),1,0)),0)),0)</f>
        <v>0</v>
      </c>
      <c r="AG226" s="150">
        <f>IF($AC226=1,IF(AND($E$31="yes", $U226&gt;=$E$32),IF(AND($E$34="yes", $U226&gt;=$E$35),0,1),0),0)</f>
        <v>0</v>
      </c>
      <c r="AH226" s="150">
        <f>IF($AC226=1,IF(AND($E$34="yes", $U226&gt;=$E$35),1,0),0)</f>
        <v>0</v>
      </c>
      <c r="AJ226" s="1"/>
      <c r="AK226" s="1"/>
      <c r="AL226" s="1"/>
      <c r="AM226" s="1"/>
      <c r="AN226" s="1"/>
      <c r="AO226" s="1"/>
      <c r="AP226" s="1"/>
      <c r="AQ226" s="1"/>
      <c r="AR226" s="1"/>
      <c r="AS226" s="1"/>
      <c r="AT226" s="1"/>
    </row>
    <row r="227" spans="1:46" s="150" customFormat="1">
      <c r="A227" s="204"/>
      <c r="B227" s="1"/>
      <c r="C227" s="1"/>
      <c r="D227" s="1"/>
      <c r="E227" s="1"/>
      <c r="F227" s="1"/>
      <c r="G227" s="1"/>
      <c r="H227" s="1"/>
      <c r="I227" s="1"/>
      <c r="J227" s="147"/>
      <c r="K227" s="1"/>
      <c r="L227" s="1"/>
      <c r="M227" s="1"/>
      <c r="N227" s="1"/>
      <c r="O227" s="1"/>
      <c r="P227" s="1"/>
      <c r="Q227" s="1"/>
      <c r="R227" s="1"/>
      <c r="S227" s="1"/>
      <c r="T227" s="1"/>
      <c r="U227" s="144">
        <v>45971</v>
      </c>
      <c r="V227" s="1">
        <f>IF(U227&gt;=E$28,IF(U227&lt;=$E$29,0,1),1)</f>
        <v>1</v>
      </c>
      <c r="W227" s="149"/>
      <c r="X227" s="150">
        <f>IF(($X$1=""),0,IF(ISBLANK(W227)=FALSE,1,0))</f>
        <v>0</v>
      </c>
      <c r="Y227" s="149"/>
      <c r="Z227" s="150">
        <f>IF(ISBLANK(Y227)=FALSE,1,0)</f>
        <v>0</v>
      </c>
      <c r="AA227" s="149" t="str">
        <f>_xlfn.IFNA(VLOOKUP(U227,$E$45:$E$54,1,FALSE),"Z")</f>
        <v>Z</v>
      </c>
      <c r="AB227" s="150">
        <f>IF(AA227="Z",0,1)</f>
        <v>0</v>
      </c>
      <c r="AC227" s="150">
        <f>IF(V227+X227+Z227+AB227&gt;0,0,1)</f>
        <v>0</v>
      </c>
      <c r="AD227" s="149">
        <f>U227-1</f>
        <v>45970</v>
      </c>
      <c r="AF227" s="150">
        <f>IF($AC227=1,IF(AND($E$31="yes", $U227&lt;$E$32),1,IF(OR($E$31="no", $E$31=""),IF(AND(E$34="yes", U227&lt;E$35),1,IF(OR(E$34="no", E$34=""),1,0)),0)),0)</f>
        <v>0</v>
      </c>
      <c r="AG227" s="150">
        <f>IF($AC227=1,IF(AND($E$31="yes", $U227&gt;=$E$32),IF(AND($E$34="yes", $U227&gt;=$E$35),0,1),0),0)</f>
        <v>0</v>
      </c>
      <c r="AH227" s="150">
        <f>IF($AC227=1,IF(AND($E$34="yes", $U227&gt;=$E$35),1,0),0)</f>
        <v>0</v>
      </c>
      <c r="AJ227" s="1"/>
      <c r="AK227" s="1"/>
      <c r="AL227" s="1"/>
      <c r="AM227" s="1"/>
      <c r="AN227" s="1"/>
      <c r="AO227" s="1"/>
      <c r="AP227" s="1"/>
      <c r="AQ227" s="1"/>
      <c r="AR227" s="1"/>
      <c r="AS227" s="1"/>
      <c r="AT227" s="1"/>
    </row>
    <row r="228" spans="1:46" s="150" customFormat="1">
      <c r="A228" s="204"/>
      <c r="B228" s="1"/>
      <c r="C228" s="1"/>
      <c r="D228" s="1"/>
      <c r="E228" s="1"/>
      <c r="F228" s="1"/>
      <c r="G228" s="1"/>
      <c r="H228" s="1"/>
      <c r="I228" s="1"/>
      <c r="J228" s="147"/>
      <c r="K228" s="1"/>
      <c r="L228" s="1"/>
      <c r="M228" s="1"/>
      <c r="N228" s="1"/>
      <c r="O228" s="1"/>
      <c r="P228" s="1"/>
      <c r="Q228" s="1"/>
      <c r="R228" s="1"/>
      <c r="S228" s="1"/>
      <c r="T228" s="1"/>
      <c r="U228" s="144">
        <v>45972</v>
      </c>
      <c r="V228" s="1">
        <f>IF(U228&gt;=E$28,IF(U228&lt;=$E$29,0,1),1)</f>
        <v>1</v>
      </c>
      <c r="W228" s="149"/>
      <c r="X228" s="150">
        <f>IF(($X$1=""),0,IF(ISBLANK(W228)=FALSE,1,0))</f>
        <v>0</v>
      </c>
      <c r="Y228" s="149"/>
      <c r="Z228" s="150">
        <f>IF(ISBLANK(Y228)=FALSE,1,0)</f>
        <v>0</v>
      </c>
      <c r="AA228" s="149" t="str">
        <f>_xlfn.IFNA(VLOOKUP(U228,$E$45:$E$54,1,FALSE),"Z")</f>
        <v>Z</v>
      </c>
      <c r="AB228" s="150">
        <f>IF(AA228="Z",0,1)</f>
        <v>0</v>
      </c>
      <c r="AC228" s="150">
        <f>IF(V228+X228+Z228+AB228&gt;0,0,1)</f>
        <v>0</v>
      </c>
      <c r="AD228" s="149">
        <f>U228-1</f>
        <v>45971</v>
      </c>
      <c r="AF228" s="150">
        <f>IF($AC228=1,IF(AND($E$31="yes", $U228&lt;$E$32),1,IF(OR($E$31="no", $E$31=""),IF(AND(E$34="yes", U228&lt;E$35),1,IF(OR(E$34="no", E$34=""),1,0)),0)),0)</f>
        <v>0</v>
      </c>
      <c r="AG228" s="150">
        <f>IF($AC228=1,IF(AND($E$31="yes", $U228&gt;=$E$32),IF(AND($E$34="yes", $U228&gt;=$E$35),0,1),0),0)</f>
        <v>0</v>
      </c>
      <c r="AH228" s="150">
        <f>IF($AC228=1,IF(AND($E$34="yes", $U228&gt;=$E$35),1,0),0)</f>
        <v>0</v>
      </c>
      <c r="AJ228" s="1"/>
      <c r="AK228" s="1"/>
      <c r="AL228" s="1"/>
      <c r="AM228" s="1"/>
      <c r="AN228" s="1"/>
      <c r="AO228" s="1"/>
      <c r="AP228" s="1"/>
      <c r="AQ228" s="1"/>
      <c r="AR228" s="1"/>
      <c r="AS228" s="1"/>
      <c r="AT228" s="1"/>
    </row>
    <row r="229" spans="1:46" s="150" customFormat="1">
      <c r="A229" s="204"/>
      <c r="B229" s="1"/>
      <c r="C229" s="1"/>
      <c r="D229" s="1"/>
      <c r="E229" s="1"/>
      <c r="F229" s="1"/>
      <c r="G229" s="1"/>
      <c r="H229" s="1"/>
      <c r="I229" s="1"/>
      <c r="J229" s="147"/>
      <c r="K229" s="1"/>
      <c r="L229" s="1"/>
      <c r="M229" s="1"/>
      <c r="N229" s="1"/>
      <c r="O229" s="1"/>
      <c r="P229" s="1"/>
      <c r="Q229" s="1"/>
      <c r="R229" s="1"/>
      <c r="S229" s="1"/>
      <c r="T229" s="1"/>
      <c r="U229" s="144">
        <v>45973</v>
      </c>
      <c r="V229" s="1">
        <f>IF(U229&gt;=E$28,IF(U229&lt;=$E$29,0,1),1)</f>
        <v>1</v>
      </c>
      <c r="W229" s="149"/>
      <c r="X229" s="150">
        <f>IF(($X$1=""),0,IF(ISBLANK(W229)=FALSE,1,0))</f>
        <v>0</v>
      </c>
      <c r="Y229" s="149"/>
      <c r="Z229" s="150">
        <f>IF(ISBLANK(Y229)=FALSE,1,0)</f>
        <v>0</v>
      </c>
      <c r="AA229" s="149" t="str">
        <f>_xlfn.IFNA(VLOOKUP(U229,$E$45:$E$54,1,FALSE),"Z")</f>
        <v>Z</v>
      </c>
      <c r="AB229" s="150">
        <f>IF(AA229="Z",0,1)</f>
        <v>0</v>
      </c>
      <c r="AC229" s="150">
        <f>IF(V229+X229+Z229+AB229&gt;0,0,1)</f>
        <v>0</v>
      </c>
      <c r="AD229" s="149">
        <f>U229-1</f>
        <v>45972</v>
      </c>
      <c r="AF229" s="150">
        <f>IF($AC229=1,IF(AND($E$31="yes", $U229&lt;$E$32),1,IF(OR($E$31="no", $E$31=""),IF(AND(E$34="yes", U229&lt;E$35),1,IF(OR(E$34="no", E$34=""),1,0)),0)),0)</f>
        <v>0</v>
      </c>
      <c r="AG229" s="150">
        <f>IF($AC229=1,IF(AND($E$31="yes", $U229&gt;=$E$32),IF(AND($E$34="yes", $U229&gt;=$E$35),0,1),0),0)</f>
        <v>0</v>
      </c>
      <c r="AH229" s="150">
        <f>IF($AC229=1,IF(AND($E$34="yes", $U229&gt;=$E$35),1,0),0)</f>
        <v>0</v>
      </c>
      <c r="AJ229" s="1"/>
      <c r="AK229" s="1"/>
      <c r="AL229" s="1"/>
      <c r="AM229" s="1"/>
      <c r="AN229" s="1"/>
      <c r="AO229" s="1"/>
      <c r="AP229" s="1"/>
      <c r="AQ229" s="1"/>
      <c r="AR229" s="1"/>
      <c r="AS229" s="1"/>
      <c r="AT229" s="1"/>
    </row>
    <row r="230" spans="1:46" s="150" customFormat="1">
      <c r="A230" s="204"/>
      <c r="B230" s="1"/>
      <c r="C230" s="1"/>
      <c r="D230" s="1"/>
      <c r="E230" s="1"/>
      <c r="F230" s="1"/>
      <c r="G230" s="1"/>
      <c r="H230" s="1"/>
      <c r="I230" s="1"/>
      <c r="J230" s="147"/>
      <c r="K230" s="1"/>
      <c r="L230" s="1"/>
      <c r="M230" s="1"/>
      <c r="N230" s="1"/>
      <c r="O230" s="1"/>
      <c r="P230" s="1"/>
      <c r="Q230" s="1"/>
      <c r="R230" s="1"/>
      <c r="S230" s="1"/>
      <c r="T230" s="1"/>
      <c r="U230" s="144">
        <v>45974</v>
      </c>
      <c r="V230" s="1">
        <f>IF(U230&gt;=E$28,IF(U230&lt;=$E$29,0,1),1)</f>
        <v>1</v>
      </c>
      <c r="W230" s="149"/>
      <c r="X230" s="150">
        <f>IF(($X$1=""),0,IF(ISBLANK(W230)=FALSE,1,0))</f>
        <v>0</v>
      </c>
      <c r="Y230" s="149"/>
      <c r="Z230" s="150">
        <f>IF(ISBLANK(Y230)=FALSE,1,0)</f>
        <v>0</v>
      </c>
      <c r="AA230" s="149" t="str">
        <f>_xlfn.IFNA(VLOOKUP(U230,$E$45:$E$54,1,FALSE),"Z")</f>
        <v>Z</v>
      </c>
      <c r="AB230" s="150">
        <f>IF(AA230="Z",0,1)</f>
        <v>0</v>
      </c>
      <c r="AC230" s="150">
        <f>IF(V230+X230+Z230+AB230&gt;0,0,1)</f>
        <v>0</v>
      </c>
      <c r="AD230" s="149">
        <f>U230-1</f>
        <v>45973</v>
      </c>
      <c r="AF230" s="150">
        <f>IF($AC230=1,IF(AND($E$31="yes", $U230&lt;$E$32),1,IF(OR($E$31="no", $E$31=""),IF(AND(E$34="yes", U230&lt;E$35),1,IF(OR(E$34="no", E$34=""),1,0)),0)),0)</f>
        <v>0</v>
      </c>
      <c r="AG230" s="150">
        <f>IF($AC230=1,IF(AND($E$31="yes", $U230&gt;=$E$32),IF(AND($E$34="yes", $U230&gt;=$E$35),0,1),0),0)</f>
        <v>0</v>
      </c>
      <c r="AH230" s="150">
        <f>IF($AC230=1,IF(AND($E$34="yes", $U230&gt;=$E$35),1,0),0)</f>
        <v>0</v>
      </c>
      <c r="AJ230" s="1"/>
      <c r="AK230" s="1"/>
      <c r="AL230" s="1"/>
      <c r="AM230" s="1"/>
      <c r="AN230" s="1"/>
      <c r="AO230" s="1"/>
      <c r="AP230" s="1"/>
      <c r="AQ230" s="1"/>
      <c r="AR230" s="1"/>
      <c r="AS230" s="1"/>
      <c r="AT230" s="1"/>
    </row>
    <row r="231" spans="1:46" s="150" customFormat="1">
      <c r="A231" s="204"/>
      <c r="B231" s="1"/>
      <c r="C231" s="1"/>
      <c r="D231" s="1"/>
      <c r="E231" s="1"/>
      <c r="F231" s="1"/>
      <c r="G231" s="1"/>
      <c r="H231" s="1"/>
      <c r="I231" s="1"/>
      <c r="J231" s="147"/>
      <c r="K231" s="1"/>
      <c r="L231" s="1"/>
      <c r="M231" s="1"/>
      <c r="N231" s="1"/>
      <c r="O231" s="1"/>
      <c r="P231" s="1"/>
      <c r="Q231" s="1"/>
      <c r="R231" s="1"/>
      <c r="S231" s="1"/>
      <c r="T231" s="1"/>
      <c r="U231" s="144">
        <v>45975</v>
      </c>
      <c r="V231" s="1">
        <f>IF(U231&gt;=E$28,IF(U231&lt;=$E$29,0,1),1)</f>
        <v>1</v>
      </c>
      <c r="W231" s="149"/>
      <c r="X231" s="150">
        <f>IF(($X$1=""),0,IF(ISBLANK(W231)=FALSE,1,0))</f>
        <v>0</v>
      </c>
      <c r="Y231" s="149"/>
      <c r="Z231" s="150">
        <f>IF(ISBLANK(Y231)=FALSE,1,0)</f>
        <v>0</v>
      </c>
      <c r="AA231" s="149" t="str">
        <f>_xlfn.IFNA(VLOOKUP(U231,$E$45:$E$54,1,FALSE),"Z")</f>
        <v>Z</v>
      </c>
      <c r="AB231" s="150">
        <f>IF(AA231="Z",0,1)</f>
        <v>0</v>
      </c>
      <c r="AC231" s="150">
        <f>IF(V231+X231+Z231+AB231&gt;0,0,1)</f>
        <v>0</v>
      </c>
      <c r="AD231" s="149">
        <f>U231-1</f>
        <v>45974</v>
      </c>
      <c r="AF231" s="150">
        <f>IF($AC231=1,IF(AND($E$31="yes", $U231&lt;$E$32),1,IF(OR($E$31="no", $E$31=""),IF(AND(E$34="yes", U231&lt;E$35),1,IF(OR(E$34="no", E$34=""),1,0)),0)),0)</f>
        <v>0</v>
      </c>
      <c r="AG231" s="150">
        <f>IF($AC231=1,IF(AND($E$31="yes", $U231&gt;=$E$32),IF(AND($E$34="yes", $U231&gt;=$E$35),0,1),0),0)</f>
        <v>0</v>
      </c>
      <c r="AH231" s="150">
        <f>IF($AC231=1,IF(AND($E$34="yes", $U231&gt;=$E$35),1,0),0)</f>
        <v>0</v>
      </c>
      <c r="AJ231" s="1"/>
      <c r="AK231" s="1"/>
      <c r="AL231" s="1"/>
      <c r="AM231" s="1"/>
      <c r="AN231" s="1"/>
      <c r="AO231" s="1"/>
      <c r="AP231" s="1"/>
      <c r="AQ231" s="1"/>
      <c r="AR231" s="1"/>
      <c r="AS231" s="1"/>
      <c r="AT231" s="1"/>
    </row>
    <row r="232" spans="1:46" s="150" customFormat="1">
      <c r="A232" s="204"/>
      <c r="B232" s="1"/>
      <c r="C232" s="1"/>
      <c r="D232" s="1"/>
      <c r="E232" s="1"/>
      <c r="F232" s="1"/>
      <c r="G232" s="1"/>
      <c r="H232" s="1"/>
      <c r="I232" s="1"/>
      <c r="J232" s="147"/>
      <c r="K232" s="1"/>
      <c r="L232" s="1"/>
      <c r="M232" s="1"/>
      <c r="N232" s="1"/>
      <c r="O232" s="1"/>
      <c r="P232" s="1"/>
      <c r="Q232" s="1"/>
      <c r="R232" s="1"/>
      <c r="S232" s="1"/>
      <c r="T232" s="1"/>
      <c r="U232" s="144">
        <v>45976</v>
      </c>
      <c r="V232" s="1">
        <f>IF(U232&gt;=E$28,IF(U232&lt;=$E$29,0,1),1)</f>
        <v>1</v>
      </c>
      <c r="W232" s="149"/>
      <c r="X232" s="150">
        <f>IF(($X$1=""),0,IF(ISBLANK(W232)=FALSE,1,0))</f>
        <v>0</v>
      </c>
      <c r="Y232" s="149">
        <v>45976</v>
      </c>
      <c r="Z232" s="150">
        <f>IF(ISBLANK(Y232)=FALSE,1,0)</f>
        <v>1</v>
      </c>
      <c r="AA232" s="149" t="str">
        <f>_xlfn.IFNA(VLOOKUP(U232,$E$45:$E$54,1,FALSE),"Z")</f>
        <v>Z</v>
      </c>
      <c r="AB232" s="150">
        <f>IF(AA232="Z",0,1)</f>
        <v>0</v>
      </c>
      <c r="AC232" s="150">
        <f>IF(V232+X232+Z232+AB232&gt;0,0,1)</f>
        <v>0</v>
      </c>
      <c r="AD232" s="149">
        <f>U232-1</f>
        <v>45975</v>
      </c>
      <c r="AF232" s="150">
        <f>IF($AC232=1,IF(AND($E$31="yes", $U232&lt;$E$32),1,IF(OR($E$31="no", $E$31=""),IF(AND(E$34="yes", U232&lt;E$35),1,IF(OR(E$34="no", E$34=""),1,0)),0)),0)</f>
        <v>0</v>
      </c>
      <c r="AG232" s="150">
        <f>IF($AC232=1,IF(AND($E$31="yes", $U232&gt;=$E$32),IF(AND($E$34="yes", $U232&gt;=$E$35),0,1),0),0)</f>
        <v>0</v>
      </c>
      <c r="AH232" s="150">
        <f>IF($AC232=1,IF(AND($E$34="yes", $U232&gt;=$E$35),1,0),0)</f>
        <v>0</v>
      </c>
      <c r="AJ232" s="1"/>
      <c r="AK232" s="1"/>
      <c r="AL232" s="1"/>
      <c r="AM232" s="1"/>
      <c r="AN232" s="1"/>
      <c r="AO232" s="1"/>
      <c r="AP232" s="1"/>
      <c r="AQ232" s="1"/>
      <c r="AR232" s="1"/>
      <c r="AS232" s="1"/>
      <c r="AT232" s="1"/>
    </row>
    <row r="233" spans="1:46" s="150" customFormat="1">
      <c r="A233" s="204"/>
      <c r="B233" s="1"/>
      <c r="C233" s="1"/>
      <c r="D233" s="1"/>
      <c r="E233" s="1"/>
      <c r="F233" s="1"/>
      <c r="G233" s="1"/>
      <c r="H233" s="1"/>
      <c r="I233" s="1"/>
      <c r="J233" s="147"/>
      <c r="K233" s="1"/>
      <c r="L233" s="1"/>
      <c r="M233" s="1"/>
      <c r="N233" s="1"/>
      <c r="O233" s="1"/>
      <c r="P233" s="1"/>
      <c r="Q233" s="1"/>
      <c r="R233" s="1"/>
      <c r="S233" s="1"/>
      <c r="T233" s="1"/>
      <c r="U233" s="144">
        <v>45977</v>
      </c>
      <c r="V233" s="1">
        <f>IF(U233&gt;=E$28,IF(U233&lt;=$E$29,0,1),1)</f>
        <v>1</v>
      </c>
      <c r="W233" s="149"/>
      <c r="X233" s="150">
        <f>IF(($X$1=""),0,IF(ISBLANK(W233)=FALSE,1,0))</f>
        <v>0</v>
      </c>
      <c r="Y233" s="149">
        <v>45977</v>
      </c>
      <c r="Z233" s="150">
        <f>IF(ISBLANK(Y233)=FALSE,1,0)</f>
        <v>1</v>
      </c>
      <c r="AA233" s="149" t="str">
        <f>_xlfn.IFNA(VLOOKUP(U233,$E$45:$E$54,1,FALSE),"Z")</f>
        <v>Z</v>
      </c>
      <c r="AB233" s="150">
        <f>IF(AA233="Z",0,1)</f>
        <v>0</v>
      </c>
      <c r="AC233" s="150">
        <f>IF(V233+X233+Z233+AB233&gt;0,0,1)</f>
        <v>0</v>
      </c>
      <c r="AD233" s="149">
        <f>U233-1</f>
        <v>45976</v>
      </c>
      <c r="AF233" s="150">
        <f>IF($AC233=1,IF(AND($E$31="yes", $U233&lt;$E$32),1,IF(OR($E$31="no", $E$31=""),IF(AND(E$34="yes", U233&lt;E$35),1,IF(OR(E$34="no", E$34=""),1,0)),0)),0)</f>
        <v>0</v>
      </c>
      <c r="AG233" s="150">
        <f>IF($AC233=1,IF(AND($E$31="yes", $U233&gt;=$E$32),IF(AND($E$34="yes", $U233&gt;=$E$35),0,1),0),0)</f>
        <v>0</v>
      </c>
      <c r="AH233" s="150">
        <f>IF($AC233=1,IF(AND($E$34="yes", $U233&gt;=$E$35),1,0),0)</f>
        <v>0</v>
      </c>
      <c r="AJ233" s="1"/>
      <c r="AK233" s="1"/>
      <c r="AL233" s="1"/>
      <c r="AM233" s="1"/>
      <c r="AN233" s="1"/>
      <c r="AO233" s="1"/>
      <c r="AP233" s="1"/>
      <c r="AQ233" s="1"/>
      <c r="AR233" s="1"/>
      <c r="AS233" s="1"/>
      <c r="AT233" s="1"/>
    </row>
    <row r="234" spans="1:46" s="150" customFormat="1">
      <c r="A234" s="204"/>
      <c r="B234" s="1"/>
      <c r="C234" s="1"/>
      <c r="D234" s="1"/>
      <c r="E234" s="1"/>
      <c r="F234" s="1"/>
      <c r="G234" s="1"/>
      <c r="H234" s="1"/>
      <c r="I234" s="1"/>
      <c r="J234" s="147"/>
      <c r="K234" s="1"/>
      <c r="L234" s="1"/>
      <c r="M234" s="1"/>
      <c r="N234" s="1"/>
      <c r="O234" s="1"/>
      <c r="P234" s="1"/>
      <c r="Q234" s="1"/>
      <c r="R234" s="1"/>
      <c r="S234" s="1"/>
      <c r="T234" s="1"/>
      <c r="U234" s="144">
        <v>45978</v>
      </c>
      <c r="V234" s="1">
        <f>IF(U234&gt;=E$28,IF(U234&lt;=$E$29,0,1),1)</f>
        <v>1</v>
      </c>
      <c r="W234" s="149"/>
      <c r="X234" s="150">
        <f>IF(($X$1=""),0,IF(ISBLANK(W234)=FALSE,1,0))</f>
        <v>0</v>
      </c>
      <c r="Y234" s="149"/>
      <c r="Z234" s="150">
        <f>IF(ISBLANK(Y234)=FALSE,1,0)</f>
        <v>0</v>
      </c>
      <c r="AA234" s="149" t="str">
        <f>_xlfn.IFNA(VLOOKUP(U234,$E$45:$E$54,1,FALSE),"Z")</f>
        <v>Z</v>
      </c>
      <c r="AB234" s="150">
        <f>IF(AA234="Z",0,1)</f>
        <v>0</v>
      </c>
      <c r="AC234" s="150">
        <f>IF(V234+X234+Z234+AB234&gt;0,0,1)</f>
        <v>0</v>
      </c>
      <c r="AD234" s="149">
        <f>U234-1</f>
        <v>45977</v>
      </c>
      <c r="AF234" s="150">
        <f>IF($AC234=1,IF(AND($E$31="yes", $U234&lt;$E$32),1,IF(OR($E$31="no", $E$31=""),IF(AND(E$34="yes", U234&lt;E$35),1,IF(OR(E$34="no", E$34=""),1,0)),0)),0)</f>
        <v>0</v>
      </c>
      <c r="AG234" s="150">
        <f>IF($AC234=1,IF(AND($E$31="yes", $U234&gt;=$E$32),IF(AND($E$34="yes", $U234&gt;=$E$35),0,1),0),0)</f>
        <v>0</v>
      </c>
      <c r="AH234" s="150">
        <f>IF($AC234=1,IF(AND($E$34="yes", $U234&gt;=$E$35),1,0),0)</f>
        <v>0</v>
      </c>
      <c r="AJ234" s="1"/>
      <c r="AK234" s="1"/>
      <c r="AL234" s="1"/>
      <c r="AM234" s="1"/>
      <c r="AN234" s="1"/>
      <c r="AO234" s="1"/>
      <c r="AP234" s="1"/>
      <c r="AQ234" s="1"/>
      <c r="AR234" s="1"/>
      <c r="AS234" s="1"/>
      <c r="AT234" s="1"/>
    </row>
    <row r="235" spans="1:46" s="150" customFormat="1">
      <c r="A235" s="204"/>
      <c r="B235" s="1"/>
      <c r="C235" s="1"/>
      <c r="D235" s="1"/>
      <c r="E235" s="1"/>
      <c r="F235" s="1"/>
      <c r="G235" s="1"/>
      <c r="H235" s="1"/>
      <c r="I235" s="1"/>
      <c r="J235" s="147"/>
      <c r="K235" s="1"/>
      <c r="L235" s="1"/>
      <c r="M235" s="1"/>
      <c r="N235" s="1"/>
      <c r="O235" s="1"/>
      <c r="P235" s="1"/>
      <c r="Q235" s="1"/>
      <c r="R235" s="1"/>
      <c r="S235" s="1"/>
      <c r="T235" s="1"/>
      <c r="U235" s="144">
        <v>45979</v>
      </c>
      <c r="V235" s="1">
        <f>IF(U235&gt;=E$28,IF(U235&lt;=$E$29,0,1),1)</f>
        <v>1</v>
      </c>
      <c r="W235" s="149"/>
      <c r="X235" s="150">
        <f>IF(($X$1=""),0,IF(ISBLANK(W235)=FALSE,1,0))</f>
        <v>0</v>
      </c>
      <c r="Y235" s="149"/>
      <c r="Z235" s="150">
        <f>IF(ISBLANK(Y235)=FALSE,1,0)</f>
        <v>0</v>
      </c>
      <c r="AA235" s="149" t="str">
        <f>_xlfn.IFNA(VLOOKUP(U235,$E$45:$E$54,1,FALSE),"Z")</f>
        <v>Z</v>
      </c>
      <c r="AB235" s="150">
        <f>IF(AA235="Z",0,1)</f>
        <v>0</v>
      </c>
      <c r="AC235" s="150">
        <f>IF(V235+X235+Z235+AB235&gt;0,0,1)</f>
        <v>0</v>
      </c>
      <c r="AD235" s="149">
        <f>U235-1</f>
        <v>45978</v>
      </c>
      <c r="AF235" s="150">
        <f>IF($AC235=1,IF(AND($E$31="yes", $U235&lt;$E$32),1,IF(OR($E$31="no", $E$31=""),IF(AND(E$34="yes", U235&lt;E$35),1,IF(OR(E$34="no", E$34=""),1,0)),0)),0)</f>
        <v>0</v>
      </c>
      <c r="AG235" s="150">
        <f>IF($AC235=1,IF(AND($E$31="yes", $U235&gt;=$E$32),IF(AND($E$34="yes", $U235&gt;=$E$35),0,1),0),0)</f>
        <v>0</v>
      </c>
      <c r="AH235" s="150">
        <f>IF($AC235=1,IF(AND($E$34="yes", $U235&gt;=$E$35),1,0),0)</f>
        <v>0</v>
      </c>
      <c r="AJ235" s="1"/>
      <c r="AK235" s="1"/>
      <c r="AL235" s="1"/>
      <c r="AM235" s="1"/>
      <c r="AN235" s="1"/>
      <c r="AO235" s="1"/>
      <c r="AP235" s="1"/>
      <c r="AQ235" s="1"/>
      <c r="AR235" s="1"/>
      <c r="AS235" s="1"/>
      <c r="AT235" s="1"/>
    </row>
    <row r="236" spans="1:46" s="150" customFormat="1">
      <c r="A236" s="204"/>
      <c r="B236" s="1"/>
      <c r="C236" s="1"/>
      <c r="D236" s="1"/>
      <c r="E236" s="1"/>
      <c r="F236" s="1"/>
      <c r="G236" s="1"/>
      <c r="H236" s="1"/>
      <c r="I236" s="1"/>
      <c r="J236" s="147"/>
      <c r="K236" s="1"/>
      <c r="L236" s="1"/>
      <c r="M236" s="1"/>
      <c r="N236" s="1"/>
      <c r="O236" s="1"/>
      <c r="P236" s="1"/>
      <c r="Q236" s="1"/>
      <c r="R236" s="1"/>
      <c r="S236" s="1"/>
      <c r="T236" s="1"/>
      <c r="U236" s="144">
        <v>45980</v>
      </c>
      <c r="V236" s="1">
        <f>IF(U236&gt;=E$28,IF(U236&lt;=$E$29,0,1),1)</f>
        <v>1</v>
      </c>
      <c r="W236" s="149"/>
      <c r="X236" s="150">
        <f>IF(($X$1=""),0,IF(ISBLANK(W236)=FALSE,1,0))</f>
        <v>0</v>
      </c>
      <c r="Y236" s="149"/>
      <c r="Z236" s="150">
        <f>IF(ISBLANK(Y236)=FALSE,1,0)</f>
        <v>0</v>
      </c>
      <c r="AA236" s="149" t="str">
        <f>_xlfn.IFNA(VLOOKUP(U236,$E$45:$E$54,1,FALSE),"Z")</f>
        <v>Z</v>
      </c>
      <c r="AB236" s="150">
        <f>IF(AA236="Z",0,1)</f>
        <v>0</v>
      </c>
      <c r="AC236" s="150">
        <f>IF(V236+X236+Z236+AB236&gt;0,0,1)</f>
        <v>0</v>
      </c>
      <c r="AD236" s="149">
        <f>U236-1</f>
        <v>45979</v>
      </c>
      <c r="AF236" s="150">
        <f>IF($AC236=1,IF(AND($E$31="yes", $U236&lt;$E$32),1,IF(OR($E$31="no", $E$31=""),IF(AND(E$34="yes", U236&lt;E$35),1,IF(OR(E$34="no", E$34=""),1,0)),0)),0)</f>
        <v>0</v>
      </c>
      <c r="AG236" s="150">
        <f>IF($AC236=1,IF(AND($E$31="yes", $U236&gt;=$E$32),IF(AND($E$34="yes", $U236&gt;=$E$35),0,1),0),0)</f>
        <v>0</v>
      </c>
      <c r="AH236" s="150">
        <f>IF($AC236=1,IF(AND($E$34="yes", $U236&gt;=$E$35),1,0),0)</f>
        <v>0</v>
      </c>
      <c r="AJ236" s="1"/>
      <c r="AK236" s="1"/>
      <c r="AL236" s="1"/>
      <c r="AM236" s="1"/>
      <c r="AN236" s="1"/>
      <c r="AO236" s="1"/>
      <c r="AP236" s="1"/>
      <c r="AQ236" s="1"/>
      <c r="AR236" s="1"/>
      <c r="AS236" s="1"/>
      <c r="AT236" s="1"/>
    </row>
    <row r="237" spans="1:46" s="150" customFormat="1">
      <c r="A237" s="204"/>
      <c r="B237" s="1"/>
      <c r="C237" s="1"/>
      <c r="D237" s="1"/>
      <c r="E237" s="1"/>
      <c r="F237" s="1"/>
      <c r="G237" s="1"/>
      <c r="H237" s="1"/>
      <c r="I237" s="1"/>
      <c r="J237" s="147"/>
      <c r="K237" s="1"/>
      <c r="L237" s="1"/>
      <c r="M237" s="1"/>
      <c r="N237" s="1"/>
      <c r="O237" s="1"/>
      <c r="P237" s="1"/>
      <c r="Q237" s="1"/>
      <c r="R237" s="1"/>
      <c r="S237" s="1"/>
      <c r="T237" s="1"/>
      <c r="U237" s="144">
        <v>45981</v>
      </c>
      <c r="V237" s="1">
        <f>IF(U237&gt;=E$28,IF(U237&lt;=$E$29,0,1),1)</f>
        <v>1</v>
      </c>
      <c r="W237" s="149"/>
      <c r="X237" s="150">
        <f>IF(($X$1=""),0,IF(ISBLANK(W237)=FALSE,1,0))</f>
        <v>0</v>
      </c>
      <c r="Y237" s="149"/>
      <c r="Z237" s="150">
        <f>IF(ISBLANK(Y237)=FALSE,1,0)</f>
        <v>0</v>
      </c>
      <c r="AA237" s="149" t="str">
        <f>_xlfn.IFNA(VLOOKUP(U237,$E$45:$E$54,1,FALSE),"Z")</f>
        <v>Z</v>
      </c>
      <c r="AB237" s="150">
        <f>IF(AA237="Z",0,1)</f>
        <v>0</v>
      </c>
      <c r="AC237" s="150">
        <f>IF(V237+X237+Z237+AB237&gt;0,0,1)</f>
        <v>0</v>
      </c>
      <c r="AD237" s="149">
        <f>U237-1</f>
        <v>45980</v>
      </c>
      <c r="AF237" s="150">
        <f>IF($AC237=1,IF(AND($E$31="yes", $U237&lt;$E$32),1,IF(OR($E$31="no", $E$31=""),IF(AND(E$34="yes", U237&lt;E$35),1,IF(OR(E$34="no", E$34=""),1,0)),0)),0)</f>
        <v>0</v>
      </c>
      <c r="AG237" s="150">
        <f>IF($AC237=1,IF(AND($E$31="yes", $U237&gt;=$E$32),IF(AND($E$34="yes", $U237&gt;=$E$35),0,1),0),0)</f>
        <v>0</v>
      </c>
      <c r="AH237" s="150">
        <f>IF($AC237=1,IF(AND($E$34="yes", $U237&gt;=$E$35),1,0),0)</f>
        <v>0</v>
      </c>
      <c r="AJ237" s="1"/>
      <c r="AK237" s="1"/>
      <c r="AL237" s="1"/>
      <c r="AM237" s="1"/>
      <c r="AN237" s="1"/>
      <c r="AO237" s="1"/>
      <c r="AP237" s="1"/>
      <c r="AQ237" s="1"/>
      <c r="AR237" s="1"/>
      <c r="AS237" s="1"/>
      <c r="AT237" s="1"/>
    </row>
    <row r="238" spans="1:46" s="150" customFormat="1">
      <c r="A238" s="204"/>
      <c r="B238" s="1"/>
      <c r="C238" s="1"/>
      <c r="D238" s="1"/>
      <c r="E238" s="1"/>
      <c r="F238" s="1"/>
      <c r="G238" s="1"/>
      <c r="H238" s="1"/>
      <c r="I238" s="1"/>
      <c r="J238" s="147"/>
      <c r="K238" s="1"/>
      <c r="L238" s="1"/>
      <c r="M238" s="1"/>
      <c r="N238" s="1"/>
      <c r="O238" s="1"/>
      <c r="P238" s="1"/>
      <c r="Q238" s="1"/>
      <c r="R238" s="1"/>
      <c r="S238" s="1"/>
      <c r="T238" s="1"/>
      <c r="U238" s="144">
        <v>45982</v>
      </c>
      <c r="V238" s="1">
        <f>IF(U238&gt;=E$28,IF(U238&lt;=$E$29,0,1),1)</f>
        <v>1</v>
      </c>
      <c r="W238" s="149"/>
      <c r="X238" s="150">
        <f>IF(($X$1=""),0,IF(ISBLANK(W238)=FALSE,1,0))</f>
        <v>0</v>
      </c>
      <c r="Y238" s="149"/>
      <c r="Z238" s="150">
        <f>IF(ISBLANK(Y238)=FALSE,1,0)</f>
        <v>0</v>
      </c>
      <c r="AA238" s="149" t="str">
        <f>_xlfn.IFNA(VLOOKUP(U238,$E$45:$E$54,1,FALSE),"Z")</f>
        <v>Z</v>
      </c>
      <c r="AB238" s="150">
        <f>IF(AA238="Z",0,1)</f>
        <v>0</v>
      </c>
      <c r="AC238" s="150">
        <f>IF(V238+X238+Z238+AB238&gt;0,0,1)</f>
        <v>0</v>
      </c>
      <c r="AD238" s="149">
        <f>U238-1</f>
        <v>45981</v>
      </c>
      <c r="AF238" s="150">
        <f>IF($AC238=1,IF(AND($E$31="yes", $U238&lt;$E$32),1,IF(OR($E$31="no", $E$31=""),IF(AND(E$34="yes", U238&lt;E$35),1,IF(OR(E$34="no", E$34=""),1,0)),0)),0)</f>
        <v>0</v>
      </c>
      <c r="AG238" s="150">
        <f>IF($AC238=1,IF(AND($E$31="yes", $U238&gt;=$E$32),IF(AND($E$34="yes", $U238&gt;=$E$35),0,1),0),0)</f>
        <v>0</v>
      </c>
      <c r="AH238" s="150">
        <f>IF($AC238=1,IF(AND($E$34="yes", $U238&gt;=$E$35),1,0),0)</f>
        <v>0</v>
      </c>
      <c r="AJ238" s="1"/>
      <c r="AK238" s="1"/>
      <c r="AL238" s="1"/>
      <c r="AM238" s="1"/>
      <c r="AN238" s="1"/>
      <c r="AO238" s="1"/>
      <c r="AP238" s="1"/>
      <c r="AQ238" s="1"/>
      <c r="AR238" s="1"/>
      <c r="AS238" s="1"/>
      <c r="AT238" s="1"/>
    </row>
    <row r="239" spans="1:46" s="150" customFormat="1">
      <c r="A239" s="204"/>
      <c r="B239" s="1"/>
      <c r="C239" s="1"/>
      <c r="D239" s="1"/>
      <c r="E239" s="1"/>
      <c r="F239" s="1"/>
      <c r="G239" s="1"/>
      <c r="H239" s="1"/>
      <c r="I239" s="1"/>
      <c r="J239" s="147"/>
      <c r="K239" s="1"/>
      <c r="L239" s="1"/>
      <c r="M239" s="1"/>
      <c r="N239" s="1"/>
      <c r="O239" s="1"/>
      <c r="P239" s="1"/>
      <c r="Q239" s="1"/>
      <c r="R239" s="1"/>
      <c r="S239" s="1"/>
      <c r="T239" s="1"/>
      <c r="U239" s="144">
        <v>45983</v>
      </c>
      <c r="V239" s="1">
        <f>IF(U239&gt;=E$28,IF(U239&lt;=$E$29,0,1),1)</f>
        <v>1</v>
      </c>
      <c r="W239" s="149"/>
      <c r="X239" s="150">
        <f>IF(($X$1=""),0,IF(ISBLANK(W239)=FALSE,1,0))</f>
        <v>0</v>
      </c>
      <c r="Y239" s="149">
        <v>45983</v>
      </c>
      <c r="Z239" s="150">
        <f>IF(ISBLANK(Y239)=FALSE,1,0)</f>
        <v>1</v>
      </c>
      <c r="AA239" s="149" t="str">
        <f>_xlfn.IFNA(VLOOKUP(U239,$E$45:$E$54,1,FALSE),"Z")</f>
        <v>Z</v>
      </c>
      <c r="AB239" s="150">
        <f>IF(AA239="Z",0,1)</f>
        <v>0</v>
      </c>
      <c r="AC239" s="150">
        <f>IF(V239+X239+Z239+AB239&gt;0,0,1)</f>
        <v>0</v>
      </c>
      <c r="AD239" s="149">
        <f>U239-1</f>
        <v>45982</v>
      </c>
      <c r="AF239" s="150">
        <f>IF($AC239=1,IF(AND($E$31="yes", $U239&lt;$E$32),1,IF(OR($E$31="no", $E$31=""),IF(AND(E$34="yes", U239&lt;E$35),1,IF(OR(E$34="no", E$34=""),1,0)),0)),0)</f>
        <v>0</v>
      </c>
      <c r="AG239" s="150">
        <f>IF($AC239=1,IF(AND($E$31="yes", $U239&gt;=$E$32),IF(AND($E$34="yes", $U239&gt;=$E$35),0,1),0),0)</f>
        <v>0</v>
      </c>
      <c r="AH239" s="150">
        <f>IF($AC239=1,IF(AND($E$34="yes", $U239&gt;=$E$35),1,0),0)</f>
        <v>0</v>
      </c>
      <c r="AJ239" s="1"/>
      <c r="AK239" s="1"/>
      <c r="AL239" s="1"/>
      <c r="AM239" s="1"/>
      <c r="AN239" s="1"/>
      <c r="AO239" s="1"/>
      <c r="AP239" s="1"/>
      <c r="AQ239" s="1"/>
      <c r="AR239" s="1"/>
      <c r="AS239" s="1"/>
      <c r="AT239" s="1"/>
    </row>
    <row r="240" spans="1:46" s="150" customFormat="1">
      <c r="A240" s="204"/>
      <c r="B240" s="1"/>
      <c r="C240" s="1"/>
      <c r="D240" s="1"/>
      <c r="E240" s="1"/>
      <c r="F240" s="1"/>
      <c r="G240" s="1"/>
      <c r="H240" s="1"/>
      <c r="I240" s="1"/>
      <c r="J240" s="147"/>
      <c r="K240" s="1"/>
      <c r="L240" s="1"/>
      <c r="M240" s="1"/>
      <c r="N240" s="1"/>
      <c r="O240" s="1"/>
      <c r="P240" s="1"/>
      <c r="Q240" s="1"/>
      <c r="R240" s="1"/>
      <c r="S240" s="1"/>
      <c r="T240" s="1"/>
      <c r="U240" s="144">
        <v>45984</v>
      </c>
      <c r="V240" s="1">
        <f>IF(U240&gt;=E$28,IF(U240&lt;=$E$29,0,1),1)</f>
        <v>1</v>
      </c>
      <c r="W240" s="149"/>
      <c r="X240" s="150">
        <f>IF(($X$1=""),0,IF(ISBLANK(W240)=FALSE,1,0))</f>
        <v>0</v>
      </c>
      <c r="Y240" s="149">
        <v>45984</v>
      </c>
      <c r="Z240" s="150">
        <f>IF(ISBLANK(Y240)=FALSE,1,0)</f>
        <v>1</v>
      </c>
      <c r="AA240" s="149" t="str">
        <f>_xlfn.IFNA(VLOOKUP(U240,$E$45:$E$54,1,FALSE),"Z")</f>
        <v>Z</v>
      </c>
      <c r="AB240" s="150">
        <f>IF(AA240="Z",0,1)</f>
        <v>0</v>
      </c>
      <c r="AC240" s="150">
        <f>IF(V240+X240+Z240+AB240&gt;0,0,1)</f>
        <v>0</v>
      </c>
      <c r="AD240" s="149">
        <f>U240-1</f>
        <v>45983</v>
      </c>
      <c r="AF240" s="150">
        <f>IF($AC240=1,IF(AND($E$31="yes", $U240&lt;$E$32),1,IF(OR($E$31="no", $E$31=""),IF(AND(E$34="yes", U240&lt;E$35),1,IF(OR(E$34="no", E$34=""),1,0)),0)),0)</f>
        <v>0</v>
      </c>
      <c r="AG240" s="150">
        <f>IF($AC240=1,IF(AND($E$31="yes", $U240&gt;=$E$32),IF(AND($E$34="yes", $U240&gt;=$E$35),0,1),0),0)</f>
        <v>0</v>
      </c>
      <c r="AH240" s="150">
        <f>IF($AC240=1,IF(AND($E$34="yes", $U240&gt;=$E$35),1,0),0)</f>
        <v>0</v>
      </c>
      <c r="AJ240" s="1"/>
      <c r="AK240" s="1"/>
      <c r="AL240" s="1"/>
      <c r="AM240" s="1"/>
      <c r="AN240" s="1"/>
      <c r="AO240" s="1"/>
      <c r="AP240" s="1"/>
      <c r="AQ240" s="1"/>
      <c r="AR240" s="1"/>
      <c r="AS240" s="1"/>
      <c r="AT240" s="1"/>
    </row>
    <row r="241" spans="1:46" s="150" customFormat="1">
      <c r="A241" s="204"/>
      <c r="B241" s="1"/>
      <c r="C241" s="1"/>
      <c r="D241" s="1"/>
      <c r="E241" s="1"/>
      <c r="F241" s="1"/>
      <c r="G241" s="1"/>
      <c r="H241" s="1"/>
      <c r="I241" s="1"/>
      <c r="J241" s="147"/>
      <c r="K241" s="1"/>
      <c r="L241" s="1"/>
      <c r="M241" s="1"/>
      <c r="N241" s="1"/>
      <c r="O241" s="1"/>
      <c r="P241" s="1"/>
      <c r="Q241" s="1"/>
      <c r="R241" s="1"/>
      <c r="S241" s="1"/>
      <c r="T241" s="1"/>
      <c r="U241" s="144">
        <v>45985</v>
      </c>
      <c r="V241" s="1">
        <f>IF(U241&gt;=E$28,IF(U241&lt;=$E$29,0,1),1)</f>
        <v>1</v>
      </c>
      <c r="W241" s="149"/>
      <c r="X241" s="150">
        <f>IF(($X$1=""),0,IF(ISBLANK(W241)=FALSE,1,0))</f>
        <v>0</v>
      </c>
      <c r="Y241" s="149"/>
      <c r="Z241" s="150">
        <f>IF(ISBLANK(Y241)=FALSE,1,0)</f>
        <v>0</v>
      </c>
      <c r="AA241" s="149" t="str">
        <f>_xlfn.IFNA(VLOOKUP(U241,$E$45:$E$54,1,FALSE),"Z")</f>
        <v>Z</v>
      </c>
      <c r="AB241" s="150">
        <f>IF(AA241="Z",0,1)</f>
        <v>0</v>
      </c>
      <c r="AC241" s="150">
        <f>IF(V241+X241+Z241+AB241&gt;0,0,1)</f>
        <v>0</v>
      </c>
      <c r="AD241" s="149">
        <f>U241-1</f>
        <v>45984</v>
      </c>
      <c r="AF241" s="150">
        <f>IF($AC241=1,IF(AND($E$31="yes", $U241&lt;$E$32),1,IF(OR($E$31="no", $E$31=""),IF(AND(E$34="yes", U241&lt;E$35),1,IF(OR(E$34="no", E$34=""),1,0)),0)),0)</f>
        <v>0</v>
      </c>
      <c r="AG241" s="150">
        <f>IF($AC241=1,IF(AND($E$31="yes", $U241&gt;=$E$32),IF(AND($E$34="yes", $U241&gt;=$E$35),0,1),0),0)</f>
        <v>0</v>
      </c>
      <c r="AH241" s="150">
        <f>IF($AC241=1,IF(AND($E$34="yes", $U241&gt;=$E$35),1,0),0)</f>
        <v>0</v>
      </c>
      <c r="AJ241" s="1"/>
      <c r="AK241" s="1"/>
      <c r="AL241" s="1"/>
      <c r="AM241" s="1"/>
      <c r="AN241" s="1"/>
      <c r="AO241" s="1"/>
      <c r="AP241" s="1"/>
      <c r="AQ241" s="1"/>
      <c r="AR241" s="1"/>
      <c r="AS241" s="1"/>
      <c r="AT241" s="1"/>
    </row>
    <row r="242" spans="1:46" s="150" customFormat="1">
      <c r="A242" s="204"/>
      <c r="B242" s="1"/>
      <c r="C242" s="1"/>
      <c r="D242" s="1"/>
      <c r="E242" s="1"/>
      <c r="F242" s="1"/>
      <c r="G242" s="1"/>
      <c r="H242" s="1"/>
      <c r="I242" s="1"/>
      <c r="J242" s="147"/>
      <c r="K242" s="1"/>
      <c r="L242" s="1"/>
      <c r="M242" s="1"/>
      <c r="N242" s="1"/>
      <c r="O242" s="1"/>
      <c r="P242" s="1"/>
      <c r="Q242" s="1"/>
      <c r="R242" s="1"/>
      <c r="S242" s="1"/>
      <c r="T242" s="1"/>
      <c r="U242" s="144">
        <v>45986</v>
      </c>
      <c r="V242" s="1">
        <f>IF(U242&gt;=E$28,IF(U242&lt;=$E$29,0,1),1)</f>
        <v>1</v>
      </c>
      <c r="W242" s="149"/>
      <c r="X242" s="150">
        <f>IF(($X$1=""),0,IF(ISBLANK(W242)=FALSE,1,0))</f>
        <v>0</v>
      </c>
      <c r="Y242" s="149"/>
      <c r="Z242" s="150">
        <f>IF(ISBLANK(Y242)=FALSE,1,0)</f>
        <v>0</v>
      </c>
      <c r="AA242" s="149" t="str">
        <f>_xlfn.IFNA(VLOOKUP(U242,$E$45:$E$54,1,FALSE),"Z")</f>
        <v>Z</v>
      </c>
      <c r="AB242" s="150">
        <f>IF(AA242="Z",0,1)</f>
        <v>0</v>
      </c>
      <c r="AC242" s="150">
        <f>IF(V242+X242+Z242+AB242&gt;0,0,1)</f>
        <v>0</v>
      </c>
      <c r="AD242" s="149">
        <f>U242-1</f>
        <v>45985</v>
      </c>
      <c r="AF242" s="150">
        <f>IF($AC242=1,IF(AND($E$31="yes", $U242&lt;$E$32),1,IF(OR($E$31="no", $E$31=""),IF(AND(E$34="yes", U242&lt;E$35),1,IF(OR(E$34="no", E$34=""),1,0)),0)),0)</f>
        <v>0</v>
      </c>
      <c r="AG242" s="150">
        <f>IF($AC242=1,IF(AND($E$31="yes", $U242&gt;=$E$32),IF(AND($E$34="yes", $U242&gt;=$E$35),0,1),0),0)</f>
        <v>0</v>
      </c>
      <c r="AH242" s="150">
        <f>IF($AC242=1,IF(AND($E$34="yes", $U242&gt;=$E$35),1,0),0)</f>
        <v>0</v>
      </c>
      <c r="AJ242" s="1"/>
      <c r="AK242" s="1"/>
      <c r="AL242" s="1"/>
      <c r="AM242" s="1"/>
      <c r="AN242" s="1"/>
      <c r="AO242" s="1"/>
      <c r="AP242" s="1"/>
      <c r="AQ242" s="1"/>
      <c r="AR242" s="1"/>
      <c r="AS242" s="1"/>
      <c r="AT242" s="1"/>
    </row>
    <row r="243" spans="1:46" s="150" customFormat="1">
      <c r="A243" s="204"/>
      <c r="B243" s="1"/>
      <c r="C243" s="1"/>
      <c r="D243" s="1"/>
      <c r="E243" s="1"/>
      <c r="F243" s="1"/>
      <c r="G243" s="1"/>
      <c r="H243" s="1"/>
      <c r="I243" s="1"/>
      <c r="J243" s="147"/>
      <c r="K243" s="1"/>
      <c r="L243" s="1"/>
      <c r="M243" s="1"/>
      <c r="N243" s="1"/>
      <c r="O243" s="1"/>
      <c r="P243" s="1"/>
      <c r="Q243" s="1"/>
      <c r="R243" s="1"/>
      <c r="S243" s="1"/>
      <c r="T243" s="1"/>
      <c r="U243" s="144">
        <v>45987</v>
      </c>
      <c r="V243" s="1">
        <f>IF(U243&gt;=E$28,IF(U243&lt;=$E$29,0,1),1)</f>
        <v>1</v>
      </c>
      <c r="W243" s="149"/>
      <c r="X243" s="150">
        <f>IF(($X$1=""),0,IF(ISBLANK(W243)=FALSE,1,0))</f>
        <v>0</v>
      </c>
      <c r="Y243" s="149"/>
      <c r="Z243" s="150">
        <f>IF(ISBLANK(Y243)=FALSE,1,0)</f>
        <v>0</v>
      </c>
      <c r="AA243" s="149" t="str">
        <f>_xlfn.IFNA(VLOOKUP(U243,$E$45:$E$54,1,FALSE),"Z")</f>
        <v>Z</v>
      </c>
      <c r="AB243" s="150">
        <f>IF(AA243="Z",0,1)</f>
        <v>0</v>
      </c>
      <c r="AC243" s="150">
        <f>IF(V243+X243+Z243+AB243&gt;0,0,1)</f>
        <v>0</v>
      </c>
      <c r="AD243" s="149">
        <f>U243-1</f>
        <v>45986</v>
      </c>
      <c r="AF243" s="150">
        <f>IF($AC243=1,IF(AND($E$31="yes", $U243&lt;$E$32),1,IF(OR($E$31="no", $E$31=""),IF(AND(E$34="yes", U243&lt;E$35),1,IF(OR(E$34="no", E$34=""),1,0)),0)),0)</f>
        <v>0</v>
      </c>
      <c r="AG243" s="150">
        <f>IF($AC243=1,IF(AND($E$31="yes", $U243&gt;=$E$32),IF(AND($E$34="yes", $U243&gt;=$E$35),0,1),0),0)</f>
        <v>0</v>
      </c>
      <c r="AH243" s="150">
        <f>IF($AC243=1,IF(AND($E$34="yes", $U243&gt;=$E$35),1,0),0)</f>
        <v>0</v>
      </c>
      <c r="AJ243" s="1"/>
      <c r="AK243" s="1"/>
      <c r="AL243" s="1"/>
      <c r="AM243" s="1"/>
      <c r="AN243" s="1"/>
      <c r="AO243" s="1"/>
      <c r="AP243" s="1"/>
      <c r="AQ243" s="1"/>
      <c r="AR243" s="1"/>
      <c r="AS243" s="1"/>
      <c r="AT243" s="1"/>
    </row>
    <row r="244" spans="1:46" s="150" customFormat="1">
      <c r="A244" s="204"/>
      <c r="B244" s="1"/>
      <c r="C244" s="1"/>
      <c r="D244" s="1"/>
      <c r="E244" s="1"/>
      <c r="F244" s="1"/>
      <c r="G244" s="1"/>
      <c r="H244" s="1"/>
      <c r="I244" s="1"/>
      <c r="J244" s="147"/>
      <c r="K244" s="1"/>
      <c r="L244" s="1"/>
      <c r="M244" s="1"/>
      <c r="N244" s="1"/>
      <c r="O244" s="1"/>
      <c r="P244" s="1"/>
      <c r="Q244" s="1"/>
      <c r="R244" s="1"/>
      <c r="S244" s="1"/>
      <c r="T244" s="1"/>
      <c r="U244" s="144">
        <v>45988</v>
      </c>
      <c r="V244" s="1">
        <f>IF(U244&gt;=E$28,IF(U244&lt;=$E$29,0,1),1)</f>
        <v>1</v>
      </c>
      <c r="W244" s="149"/>
      <c r="X244" s="150">
        <f>IF(($X$1=""),0,IF(ISBLANK(W244)=FALSE,1,0))</f>
        <v>0</v>
      </c>
      <c r="Y244" s="149"/>
      <c r="Z244" s="150">
        <f>IF(ISBLANK(Y244)=FALSE,1,0)</f>
        <v>0</v>
      </c>
      <c r="AA244" s="149" t="str">
        <f>_xlfn.IFNA(VLOOKUP(U244,$E$45:$E$54,1,FALSE),"Z")</f>
        <v>Z</v>
      </c>
      <c r="AB244" s="150">
        <f>IF(AA244="Z",0,1)</f>
        <v>0</v>
      </c>
      <c r="AC244" s="150">
        <f>IF(V244+X244+Z244+AB244&gt;0,0,1)</f>
        <v>0</v>
      </c>
      <c r="AD244" s="149">
        <f>U244-1</f>
        <v>45987</v>
      </c>
      <c r="AF244" s="150">
        <f>IF($AC244=1,IF(AND($E$31="yes", $U244&lt;$E$32),1,IF(OR($E$31="no", $E$31=""),IF(AND(E$34="yes", U244&lt;E$35),1,IF(OR(E$34="no", E$34=""),1,0)),0)),0)</f>
        <v>0</v>
      </c>
      <c r="AG244" s="150">
        <f>IF($AC244=1,IF(AND($E$31="yes", $U244&gt;=$E$32),IF(AND($E$34="yes", $U244&gt;=$E$35),0,1),0),0)</f>
        <v>0</v>
      </c>
      <c r="AH244" s="150">
        <f>IF($AC244=1,IF(AND($E$34="yes", $U244&gt;=$E$35),1,0),0)</f>
        <v>0</v>
      </c>
      <c r="AJ244" s="1"/>
      <c r="AK244" s="1"/>
      <c r="AL244" s="1"/>
      <c r="AM244" s="1"/>
      <c r="AN244" s="1"/>
      <c r="AO244" s="1"/>
      <c r="AP244" s="1"/>
      <c r="AQ244" s="1"/>
      <c r="AR244" s="1"/>
      <c r="AS244" s="1"/>
      <c r="AT244" s="1"/>
    </row>
    <row r="245" spans="1:46" s="150" customFormat="1">
      <c r="A245" s="204"/>
      <c r="B245" s="1"/>
      <c r="C245" s="1"/>
      <c r="D245" s="1"/>
      <c r="E245" s="1"/>
      <c r="F245" s="1"/>
      <c r="G245" s="1"/>
      <c r="H245" s="1"/>
      <c r="I245" s="1"/>
      <c r="J245" s="147"/>
      <c r="K245" s="1"/>
      <c r="L245" s="1"/>
      <c r="M245" s="1"/>
      <c r="N245" s="1"/>
      <c r="O245" s="1"/>
      <c r="P245" s="1"/>
      <c r="Q245" s="1"/>
      <c r="R245" s="1"/>
      <c r="S245" s="1"/>
      <c r="T245" s="1"/>
      <c r="U245" s="144">
        <v>45989</v>
      </c>
      <c r="V245" s="1">
        <f>IF(U245&gt;=E$28,IF(U245&lt;=$E$29,0,1),1)</f>
        <v>1</v>
      </c>
      <c r="W245" s="149"/>
      <c r="X245" s="150">
        <f>IF(($X$1=""),0,IF(ISBLANK(W245)=FALSE,1,0))</f>
        <v>0</v>
      </c>
      <c r="Y245" s="149"/>
      <c r="Z245" s="150">
        <f>IF(ISBLANK(Y245)=FALSE,1,0)</f>
        <v>0</v>
      </c>
      <c r="AA245" s="149" t="str">
        <f>_xlfn.IFNA(VLOOKUP(U245,$E$45:$E$54,1,FALSE),"Z")</f>
        <v>Z</v>
      </c>
      <c r="AB245" s="150">
        <f>IF(AA245="Z",0,1)</f>
        <v>0</v>
      </c>
      <c r="AC245" s="150">
        <f>IF(V245+X245+Z245+AB245&gt;0,0,1)</f>
        <v>0</v>
      </c>
      <c r="AD245" s="149">
        <f>U245-1</f>
        <v>45988</v>
      </c>
      <c r="AF245" s="150">
        <f>IF($AC245=1,IF(AND($E$31="yes", $U245&lt;$E$32),1,IF(OR($E$31="no", $E$31=""),IF(AND(E$34="yes", U245&lt;E$35),1,IF(OR(E$34="no", E$34=""),1,0)),0)),0)</f>
        <v>0</v>
      </c>
      <c r="AG245" s="150">
        <f>IF($AC245=1,IF(AND($E$31="yes", $U245&gt;=$E$32),IF(AND($E$34="yes", $U245&gt;=$E$35),0,1),0),0)</f>
        <v>0</v>
      </c>
      <c r="AH245" s="150">
        <f>IF($AC245=1,IF(AND($E$34="yes", $U245&gt;=$E$35),1,0),0)</f>
        <v>0</v>
      </c>
      <c r="AJ245" s="1"/>
      <c r="AK245" s="1"/>
      <c r="AL245" s="1"/>
      <c r="AM245" s="1"/>
      <c r="AN245" s="1"/>
      <c r="AO245" s="1"/>
      <c r="AP245" s="1"/>
      <c r="AQ245" s="1"/>
      <c r="AR245" s="1"/>
      <c r="AS245" s="1"/>
      <c r="AT245" s="1"/>
    </row>
    <row r="246" spans="1:46" s="150" customFormat="1">
      <c r="A246" s="204"/>
      <c r="B246" s="1"/>
      <c r="C246" s="1"/>
      <c r="D246" s="1"/>
      <c r="E246" s="1"/>
      <c r="F246" s="1"/>
      <c r="G246" s="1"/>
      <c r="H246" s="1"/>
      <c r="I246" s="1"/>
      <c r="J246" s="147"/>
      <c r="K246" s="1"/>
      <c r="L246" s="1"/>
      <c r="M246" s="1"/>
      <c r="N246" s="1"/>
      <c r="O246" s="1"/>
      <c r="P246" s="1"/>
      <c r="Q246" s="1"/>
      <c r="R246" s="1"/>
      <c r="S246" s="1"/>
      <c r="T246" s="1"/>
      <c r="U246" s="144">
        <v>45990</v>
      </c>
      <c r="V246" s="1">
        <f>IF(U246&gt;=E$28,IF(U246&lt;=$E$29,0,1),1)</f>
        <v>1</v>
      </c>
      <c r="W246" s="149"/>
      <c r="X246" s="150">
        <f>IF(($X$1=""),0,IF(ISBLANK(W246)=FALSE,1,0))</f>
        <v>0</v>
      </c>
      <c r="Y246" s="149">
        <v>45990</v>
      </c>
      <c r="Z246" s="150">
        <f>IF(ISBLANK(Y246)=FALSE,1,0)</f>
        <v>1</v>
      </c>
      <c r="AA246" s="149" t="str">
        <f>_xlfn.IFNA(VLOOKUP(U246,$E$45:$E$54,1,FALSE),"Z")</f>
        <v>Z</v>
      </c>
      <c r="AB246" s="150">
        <f>IF(AA246="Z",0,1)</f>
        <v>0</v>
      </c>
      <c r="AC246" s="150">
        <f>IF(V246+X246+Z246+AB246&gt;0,0,1)</f>
        <v>0</v>
      </c>
      <c r="AD246" s="149">
        <f>U246-1</f>
        <v>45989</v>
      </c>
      <c r="AF246" s="150">
        <f>IF($AC246=1,IF(AND($E$31="yes", $U246&lt;$E$32),1,IF(OR($E$31="no", $E$31=""),IF(AND(E$34="yes", U246&lt;E$35),1,IF(OR(E$34="no", E$34=""),1,0)),0)),0)</f>
        <v>0</v>
      </c>
      <c r="AG246" s="150">
        <f>IF($AC246=1,IF(AND($E$31="yes", $U246&gt;=$E$32),IF(AND($E$34="yes", $U246&gt;=$E$35),0,1),0),0)</f>
        <v>0</v>
      </c>
      <c r="AH246" s="150">
        <f>IF($AC246=1,IF(AND($E$34="yes", $U246&gt;=$E$35),1,0),0)</f>
        <v>0</v>
      </c>
      <c r="AJ246" s="1"/>
      <c r="AK246" s="1"/>
      <c r="AL246" s="1"/>
      <c r="AM246" s="1"/>
      <c r="AN246" s="1"/>
      <c r="AO246" s="1"/>
      <c r="AP246" s="1"/>
      <c r="AQ246" s="1"/>
      <c r="AR246" s="1"/>
      <c r="AS246" s="1"/>
      <c r="AT246" s="1"/>
    </row>
    <row r="247" spans="1:46" s="150" customFormat="1">
      <c r="A247" s="204"/>
      <c r="B247" s="1"/>
      <c r="C247" s="1"/>
      <c r="D247" s="1"/>
      <c r="E247" s="1"/>
      <c r="F247" s="1"/>
      <c r="G247" s="1"/>
      <c r="H247" s="1"/>
      <c r="I247" s="1"/>
      <c r="J247" s="147"/>
      <c r="K247" s="1"/>
      <c r="L247" s="1"/>
      <c r="M247" s="1"/>
      <c r="N247" s="1"/>
      <c r="O247" s="1"/>
      <c r="P247" s="1"/>
      <c r="Q247" s="1"/>
      <c r="R247" s="1"/>
      <c r="S247" s="1"/>
      <c r="T247" s="1"/>
      <c r="U247" s="144">
        <v>45991</v>
      </c>
      <c r="V247" s="1">
        <f>IF(U247&gt;=E$28,IF(U247&lt;=$E$29,0,1),1)</f>
        <v>1</v>
      </c>
      <c r="W247" s="149"/>
      <c r="X247" s="150">
        <f>IF(($X$1=""),0,IF(ISBLANK(W247)=FALSE,1,0))</f>
        <v>0</v>
      </c>
      <c r="Y247" s="149">
        <v>45991</v>
      </c>
      <c r="Z247" s="150">
        <f>IF(ISBLANK(Y247)=FALSE,1,0)</f>
        <v>1</v>
      </c>
      <c r="AA247" s="149" t="str">
        <f>_xlfn.IFNA(VLOOKUP(U247,$E$45:$E$54,1,FALSE),"Z")</f>
        <v>Z</v>
      </c>
      <c r="AB247" s="150">
        <f>IF(AA247="Z",0,1)</f>
        <v>0</v>
      </c>
      <c r="AC247" s="150">
        <f>IF(V247+X247+Z247+AB247&gt;0,0,1)</f>
        <v>0</v>
      </c>
      <c r="AD247" s="149">
        <f>U247-1</f>
        <v>45990</v>
      </c>
      <c r="AF247" s="150">
        <f>IF($AC247=1,IF(AND($E$31="yes", $U247&lt;$E$32),1,IF(OR($E$31="no", $E$31=""),IF(AND(E$34="yes", U247&lt;E$35),1,IF(OR(E$34="no", E$34=""),1,0)),0)),0)</f>
        <v>0</v>
      </c>
      <c r="AG247" s="150">
        <f>IF($AC247=1,IF(AND($E$31="yes", $U247&gt;=$E$32),IF(AND($E$34="yes", $U247&gt;=$E$35),0,1),0),0)</f>
        <v>0</v>
      </c>
      <c r="AH247" s="150">
        <f>IF($AC247=1,IF(AND($E$34="yes", $U247&gt;=$E$35),1,0),0)</f>
        <v>0</v>
      </c>
      <c r="AJ247" s="1"/>
      <c r="AK247" s="1"/>
      <c r="AL247" s="1"/>
      <c r="AM247" s="1"/>
      <c r="AN247" s="1"/>
      <c r="AO247" s="1"/>
      <c r="AP247" s="1"/>
      <c r="AQ247" s="1"/>
      <c r="AR247" s="1"/>
      <c r="AS247" s="1"/>
      <c r="AT247" s="1"/>
    </row>
    <row r="248" spans="1:46" s="150" customFormat="1">
      <c r="A248" s="204"/>
      <c r="B248" s="1"/>
      <c r="C248" s="1"/>
      <c r="D248" s="1"/>
      <c r="E248" s="1"/>
      <c r="F248" s="1"/>
      <c r="G248" s="1"/>
      <c r="H248" s="1"/>
      <c r="I248" s="1"/>
      <c r="J248" s="147"/>
      <c r="K248" s="1"/>
      <c r="L248" s="1"/>
      <c r="M248" s="1"/>
      <c r="N248" s="1"/>
      <c r="O248" s="1"/>
      <c r="P248" s="1"/>
      <c r="Q248" s="1"/>
      <c r="R248" s="1"/>
      <c r="S248" s="1"/>
      <c r="T248" s="1"/>
      <c r="U248" s="144">
        <v>45992</v>
      </c>
      <c r="V248" s="1">
        <f>IF(U248&gt;=E$28,IF(U248&lt;=$E$29,0,1),1)</f>
        <v>1</v>
      </c>
      <c r="W248" s="149"/>
      <c r="X248" s="150">
        <f>IF(($X$1=""),0,IF(ISBLANK(W248)=FALSE,1,0))</f>
        <v>0</v>
      </c>
      <c r="Y248" s="149"/>
      <c r="Z248" s="150">
        <f>IF(ISBLANK(Y248)=FALSE,1,0)</f>
        <v>0</v>
      </c>
      <c r="AA248" s="149" t="str">
        <f>_xlfn.IFNA(VLOOKUP(U248,$E$45:$E$54,1,FALSE),"Z")</f>
        <v>Z</v>
      </c>
      <c r="AB248" s="150">
        <f>IF(AA248="Z",0,1)</f>
        <v>0</v>
      </c>
      <c r="AC248" s="150">
        <f>IF(V248+X248+Z248+AB248&gt;0,0,1)</f>
        <v>0</v>
      </c>
      <c r="AD248" s="149">
        <f>U248-1</f>
        <v>45991</v>
      </c>
      <c r="AF248" s="150">
        <f>IF($AC248=1,IF(AND($E$31="yes", $U248&lt;$E$32),1,IF(OR($E$31="no", $E$31=""),IF(AND(E$34="yes", U248&lt;E$35),1,IF(OR(E$34="no", E$34=""),1,0)),0)),0)</f>
        <v>0</v>
      </c>
      <c r="AG248" s="150">
        <f>IF($AC248=1,IF(AND($E$31="yes", $U248&gt;=$E$32),IF(AND($E$34="yes", $U248&gt;=$E$35),0,1),0),0)</f>
        <v>0</v>
      </c>
      <c r="AH248" s="150">
        <f>IF($AC248=1,IF(AND($E$34="yes", $U248&gt;=$E$35),1,0),0)</f>
        <v>0</v>
      </c>
      <c r="AJ248" s="1"/>
      <c r="AK248" s="1"/>
      <c r="AL248" s="1"/>
      <c r="AM248" s="1"/>
      <c r="AN248" s="1"/>
      <c r="AO248" s="1"/>
      <c r="AP248" s="1"/>
      <c r="AQ248" s="1"/>
      <c r="AR248" s="1"/>
      <c r="AS248" s="1"/>
      <c r="AT248" s="1"/>
    </row>
    <row r="249" spans="1:46" s="150" customFormat="1">
      <c r="A249" s="204"/>
      <c r="B249" s="1"/>
      <c r="C249" s="1"/>
      <c r="D249" s="1"/>
      <c r="E249" s="1"/>
      <c r="F249" s="1"/>
      <c r="G249" s="1"/>
      <c r="H249" s="1"/>
      <c r="I249" s="1"/>
      <c r="J249" s="147"/>
      <c r="K249" s="1"/>
      <c r="L249" s="1"/>
      <c r="M249" s="1"/>
      <c r="N249" s="1"/>
      <c r="O249" s="1"/>
      <c r="P249" s="1"/>
      <c r="Q249" s="1"/>
      <c r="R249" s="1"/>
      <c r="S249" s="1"/>
      <c r="T249" s="1"/>
      <c r="U249" s="144">
        <v>45993</v>
      </c>
      <c r="V249" s="1">
        <f>IF(U249&gt;=E$28,IF(U249&lt;=$E$29,0,1),1)</f>
        <v>1</v>
      </c>
      <c r="W249" s="149"/>
      <c r="X249" s="150">
        <f>IF(($X$1=""),0,IF(ISBLANK(W249)=FALSE,1,0))</f>
        <v>0</v>
      </c>
      <c r="Y249" s="149"/>
      <c r="Z249" s="150">
        <f>IF(ISBLANK(Y249)=FALSE,1,0)</f>
        <v>0</v>
      </c>
      <c r="AA249" s="149" t="str">
        <f>_xlfn.IFNA(VLOOKUP(U249,$E$45:$E$54,1,FALSE),"Z")</f>
        <v>Z</v>
      </c>
      <c r="AB249" s="150">
        <f>IF(AA249="Z",0,1)</f>
        <v>0</v>
      </c>
      <c r="AC249" s="150">
        <f>IF(V249+X249+Z249+AB249&gt;0,0,1)</f>
        <v>0</v>
      </c>
      <c r="AD249" s="149">
        <f>U249-1</f>
        <v>45992</v>
      </c>
      <c r="AF249" s="150">
        <f>IF($AC249=1,IF(AND($E$31="yes", $U249&lt;$E$32),1,IF(OR($E$31="no", $E$31=""),IF(AND(E$34="yes", U249&lt;E$35),1,IF(OR(E$34="no", E$34=""),1,0)),0)),0)</f>
        <v>0</v>
      </c>
      <c r="AG249" s="150">
        <f>IF($AC249=1,IF(AND($E$31="yes", $U249&gt;=$E$32),IF(AND($E$34="yes", $U249&gt;=$E$35),0,1),0),0)</f>
        <v>0</v>
      </c>
      <c r="AH249" s="150">
        <f>IF($AC249=1,IF(AND($E$34="yes", $U249&gt;=$E$35),1,0),0)</f>
        <v>0</v>
      </c>
      <c r="AJ249" s="1"/>
      <c r="AK249" s="1"/>
      <c r="AL249" s="1"/>
      <c r="AM249" s="1"/>
      <c r="AN249" s="1"/>
      <c r="AO249" s="1"/>
      <c r="AP249" s="1"/>
      <c r="AQ249" s="1"/>
      <c r="AR249" s="1"/>
      <c r="AS249" s="1"/>
      <c r="AT249" s="1"/>
    </row>
    <row r="250" spans="1:46" s="150" customFormat="1">
      <c r="A250" s="204"/>
      <c r="B250" s="1"/>
      <c r="C250" s="1"/>
      <c r="D250" s="1"/>
      <c r="E250" s="1"/>
      <c r="F250" s="1"/>
      <c r="G250" s="1"/>
      <c r="H250" s="1"/>
      <c r="I250" s="1"/>
      <c r="J250" s="147"/>
      <c r="K250" s="1"/>
      <c r="L250" s="1"/>
      <c r="M250" s="1"/>
      <c r="N250" s="1"/>
      <c r="O250" s="1"/>
      <c r="P250" s="1"/>
      <c r="Q250" s="1"/>
      <c r="R250" s="1"/>
      <c r="S250" s="1"/>
      <c r="T250" s="1"/>
      <c r="U250" s="144">
        <v>45994</v>
      </c>
      <c r="V250" s="1">
        <f>IF(U250&gt;=E$28,IF(U250&lt;=$E$29,0,1),1)</f>
        <v>1</v>
      </c>
      <c r="W250" s="149"/>
      <c r="X250" s="150">
        <f>IF(($X$1=""),0,IF(ISBLANK(W250)=FALSE,1,0))</f>
        <v>0</v>
      </c>
      <c r="Y250" s="149"/>
      <c r="Z250" s="150">
        <f>IF(ISBLANK(Y250)=FALSE,1,0)</f>
        <v>0</v>
      </c>
      <c r="AA250" s="149" t="str">
        <f>_xlfn.IFNA(VLOOKUP(U250,$E$45:$E$54,1,FALSE),"Z")</f>
        <v>Z</v>
      </c>
      <c r="AB250" s="150">
        <f>IF(AA250="Z",0,1)</f>
        <v>0</v>
      </c>
      <c r="AC250" s="150">
        <f>IF(V250+X250+Z250+AB250&gt;0,0,1)</f>
        <v>0</v>
      </c>
      <c r="AD250" s="149">
        <f>U250-1</f>
        <v>45993</v>
      </c>
      <c r="AF250" s="150">
        <f>IF($AC250=1,IF(AND($E$31="yes", $U250&lt;$E$32),1,IF(OR($E$31="no", $E$31=""),IF(AND(E$34="yes", U250&lt;E$35),1,IF(OR(E$34="no", E$34=""),1,0)),0)),0)</f>
        <v>0</v>
      </c>
      <c r="AG250" s="150">
        <f>IF($AC250=1,IF(AND($E$31="yes", $U250&gt;=$E$32),IF(AND($E$34="yes", $U250&gt;=$E$35),0,1),0),0)</f>
        <v>0</v>
      </c>
      <c r="AH250" s="150">
        <f>IF($AC250=1,IF(AND($E$34="yes", $U250&gt;=$E$35),1,0),0)</f>
        <v>0</v>
      </c>
      <c r="AJ250" s="1"/>
      <c r="AK250" s="1"/>
      <c r="AL250" s="1"/>
      <c r="AM250" s="1"/>
      <c r="AN250" s="1"/>
      <c r="AO250" s="1"/>
      <c r="AP250" s="1"/>
      <c r="AQ250" s="1"/>
      <c r="AR250" s="1"/>
      <c r="AS250" s="1"/>
      <c r="AT250" s="1"/>
    </row>
    <row r="251" spans="1:46" s="150" customFormat="1">
      <c r="A251" s="204"/>
      <c r="B251" s="1"/>
      <c r="C251" s="1"/>
      <c r="D251" s="1"/>
      <c r="E251" s="1"/>
      <c r="F251" s="1"/>
      <c r="G251" s="1"/>
      <c r="H251" s="1"/>
      <c r="I251" s="1"/>
      <c r="J251" s="147"/>
      <c r="K251" s="1"/>
      <c r="L251" s="1"/>
      <c r="M251" s="1"/>
      <c r="N251" s="1"/>
      <c r="O251" s="1"/>
      <c r="P251" s="1"/>
      <c r="Q251" s="1"/>
      <c r="R251" s="1"/>
      <c r="S251" s="1"/>
      <c r="T251" s="1"/>
      <c r="U251" s="144">
        <v>45995</v>
      </c>
      <c r="V251" s="1">
        <f>IF(U251&gt;=E$28,IF(U251&lt;=$E$29,0,1),1)</f>
        <v>1</v>
      </c>
      <c r="W251" s="149"/>
      <c r="X251" s="150">
        <f>IF(($X$1=""),0,IF(ISBLANK(W251)=FALSE,1,0))</f>
        <v>0</v>
      </c>
      <c r="Y251" s="149"/>
      <c r="Z251" s="150">
        <f>IF(ISBLANK(Y251)=FALSE,1,0)</f>
        <v>0</v>
      </c>
      <c r="AA251" s="149" t="str">
        <f>_xlfn.IFNA(VLOOKUP(U251,$E$45:$E$54,1,FALSE),"Z")</f>
        <v>Z</v>
      </c>
      <c r="AB251" s="150">
        <f>IF(AA251="Z",0,1)</f>
        <v>0</v>
      </c>
      <c r="AC251" s="150">
        <f>IF(V251+X251+Z251+AB251&gt;0,0,1)</f>
        <v>0</v>
      </c>
      <c r="AD251" s="149">
        <f>U251-1</f>
        <v>45994</v>
      </c>
      <c r="AF251" s="150">
        <f>IF($AC251=1,IF(AND($E$31="yes", $U251&lt;$E$32),1,IF(OR($E$31="no", $E$31=""),IF(AND(E$34="yes", U251&lt;E$35),1,IF(OR(E$34="no", E$34=""),1,0)),0)),0)</f>
        <v>0</v>
      </c>
      <c r="AG251" s="150">
        <f>IF($AC251=1,IF(AND($E$31="yes", $U251&gt;=$E$32),IF(AND($E$34="yes", $U251&gt;=$E$35),0,1),0),0)</f>
        <v>0</v>
      </c>
      <c r="AH251" s="150">
        <f>IF($AC251=1,IF(AND($E$34="yes", $U251&gt;=$E$35),1,0),0)</f>
        <v>0</v>
      </c>
      <c r="AJ251" s="1"/>
      <c r="AK251" s="1"/>
      <c r="AL251" s="1"/>
      <c r="AM251" s="1"/>
      <c r="AN251" s="1"/>
      <c r="AO251" s="1"/>
      <c r="AP251" s="1"/>
      <c r="AQ251" s="1"/>
      <c r="AR251" s="1"/>
      <c r="AS251" s="1"/>
      <c r="AT251" s="1"/>
    </row>
    <row r="252" spans="1:46" s="150" customFormat="1">
      <c r="A252" s="204"/>
      <c r="B252" s="1"/>
      <c r="C252" s="1"/>
      <c r="D252" s="1"/>
      <c r="E252" s="1"/>
      <c r="F252" s="1"/>
      <c r="G252" s="1"/>
      <c r="H252" s="1"/>
      <c r="I252" s="1"/>
      <c r="J252" s="147"/>
      <c r="K252" s="1"/>
      <c r="L252" s="1"/>
      <c r="M252" s="1"/>
      <c r="N252" s="1"/>
      <c r="O252" s="1"/>
      <c r="P252" s="1"/>
      <c r="Q252" s="1"/>
      <c r="R252" s="1"/>
      <c r="S252" s="1"/>
      <c r="T252" s="1"/>
      <c r="U252" s="144">
        <v>45996</v>
      </c>
      <c r="V252" s="1">
        <f>IF(U252&gt;=E$28,IF(U252&lt;=$E$29,0,1),1)</f>
        <v>1</v>
      </c>
      <c r="W252" s="149"/>
      <c r="X252" s="150">
        <f>IF(($X$1=""),0,IF(ISBLANK(W252)=FALSE,1,0))</f>
        <v>0</v>
      </c>
      <c r="Y252" s="149"/>
      <c r="Z252" s="150">
        <f>IF(ISBLANK(Y252)=FALSE,1,0)</f>
        <v>0</v>
      </c>
      <c r="AA252" s="149" t="str">
        <f>_xlfn.IFNA(VLOOKUP(U252,$E$45:$E$54,1,FALSE),"Z")</f>
        <v>Z</v>
      </c>
      <c r="AB252" s="150">
        <f>IF(AA252="Z",0,1)</f>
        <v>0</v>
      </c>
      <c r="AC252" s="150">
        <f>IF(V252+X252+Z252+AB252&gt;0,0,1)</f>
        <v>0</v>
      </c>
      <c r="AD252" s="149">
        <f>U252-1</f>
        <v>45995</v>
      </c>
      <c r="AF252" s="150">
        <f>IF($AC252=1,IF(AND($E$31="yes", $U252&lt;$E$32),1,IF(OR($E$31="no", $E$31=""),IF(AND(E$34="yes", U252&lt;E$35),1,IF(OR(E$34="no", E$34=""),1,0)),0)),0)</f>
        <v>0</v>
      </c>
      <c r="AG252" s="150">
        <f>IF($AC252=1,IF(AND($E$31="yes", $U252&gt;=$E$32),IF(AND($E$34="yes", $U252&gt;=$E$35),0,1),0),0)</f>
        <v>0</v>
      </c>
      <c r="AH252" s="150">
        <f>IF($AC252=1,IF(AND($E$34="yes", $U252&gt;=$E$35),1,0),0)</f>
        <v>0</v>
      </c>
      <c r="AJ252" s="1"/>
      <c r="AK252" s="1"/>
      <c r="AL252" s="1"/>
      <c r="AM252" s="1"/>
      <c r="AN252" s="1"/>
      <c r="AO252" s="1"/>
      <c r="AP252" s="1"/>
      <c r="AQ252" s="1"/>
      <c r="AR252" s="1"/>
      <c r="AS252" s="1"/>
      <c r="AT252" s="1"/>
    </row>
    <row r="253" spans="1:46" s="150" customFormat="1">
      <c r="A253" s="204"/>
      <c r="B253" s="1"/>
      <c r="C253" s="1"/>
      <c r="D253" s="1"/>
      <c r="E253" s="1"/>
      <c r="F253" s="1"/>
      <c r="G253" s="1"/>
      <c r="H253" s="1"/>
      <c r="I253" s="1"/>
      <c r="J253" s="147"/>
      <c r="K253" s="1"/>
      <c r="L253" s="1"/>
      <c r="M253" s="1"/>
      <c r="N253" s="1"/>
      <c r="O253" s="1"/>
      <c r="P253" s="1"/>
      <c r="Q253" s="1"/>
      <c r="R253" s="1"/>
      <c r="S253" s="1"/>
      <c r="T253" s="1"/>
      <c r="U253" s="144">
        <v>45997</v>
      </c>
      <c r="V253" s="1">
        <f>IF(U253&gt;=E$28,IF(U253&lt;=$E$29,0,1),1)</f>
        <v>1</v>
      </c>
      <c r="W253" s="149"/>
      <c r="X253" s="150">
        <f>IF(($X$1=""),0,IF(ISBLANK(W253)=FALSE,1,0))</f>
        <v>0</v>
      </c>
      <c r="Y253" s="149">
        <v>45997</v>
      </c>
      <c r="Z253" s="150">
        <f>IF(ISBLANK(Y253)=FALSE,1,0)</f>
        <v>1</v>
      </c>
      <c r="AA253" s="149" t="str">
        <f>_xlfn.IFNA(VLOOKUP(U253,$E$45:$E$54,1,FALSE),"Z")</f>
        <v>Z</v>
      </c>
      <c r="AB253" s="150">
        <f>IF(AA253="Z",0,1)</f>
        <v>0</v>
      </c>
      <c r="AC253" s="150">
        <f>IF(V253+X253+Z253+AB253&gt;0,0,1)</f>
        <v>0</v>
      </c>
      <c r="AD253" s="149">
        <f>U253-1</f>
        <v>45996</v>
      </c>
      <c r="AF253" s="150">
        <f>IF($AC253=1,IF(AND($E$31="yes", $U253&lt;$E$32),1,IF(OR($E$31="no", $E$31=""),IF(AND(E$34="yes", U253&lt;E$35),1,IF(OR(E$34="no", E$34=""),1,0)),0)),0)</f>
        <v>0</v>
      </c>
      <c r="AG253" s="150">
        <f>IF($AC253=1,IF(AND($E$31="yes", $U253&gt;=$E$32),IF(AND($E$34="yes", $U253&gt;=$E$35),0,1),0),0)</f>
        <v>0</v>
      </c>
      <c r="AH253" s="150">
        <f>IF($AC253=1,IF(AND($E$34="yes", $U253&gt;=$E$35),1,0),0)</f>
        <v>0</v>
      </c>
      <c r="AJ253" s="1"/>
      <c r="AK253" s="1"/>
      <c r="AL253" s="1"/>
      <c r="AM253" s="1"/>
      <c r="AN253" s="1"/>
      <c r="AO253" s="1"/>
      <c r="AP253" s="1"/>
      <c r="AQ253" s="1"/>
      <c r="AR253" s="1"/>
      <c r="AS253" s="1"/>
      <c r="AT253" s="1"/>
    </row>
    <row r="254" spans="1:46" s="150" customFormat="1">
      <c r="A254" s="204"/>
      <c r="B254" s="1"/>
      <c r="C254" s="1"/>
      <c r="D254" s="1"/>
      <c r="E254" s="1"/>
      <c r="F254" s="1"/>
      <c r="G254" s="1"/>
      <c r="H254" s="1"/>
      <c r="I254" s="1"/>
      <c r="J254" s="147"/>
      <c r="K254" s="1"/>
      <c r="L254" s="1"/>
      <c r="M254" s="1"/>
      <c r="N254" s="1"/>
      <c r="O254" s="1"/>
      <c r="P254" s="1"/>
      <c r="Q254" s="1"/>
      <c r="R254" s="1"/>
      <c r="S254" s="1"/>
      <c r="T254" s="1"/>
      <c r="U254" s="144">
        <v>45998</v>
      </c>
      <c r="V254" s="1">
        <f>IF(U254&gt;=E$28,IF(U254&lt;=$E$29,0,1),1)</f>
        <v>1</v>
      </c>
      <c r="W254" s="149"/>
      <c r="X254" s="150">
        <f>IF(($X$1=""),0,IF(ISBLANK(W254)=FALSE,1,0))</f>
        <v>0</v>
      </c>
      <c r="Y254" s="149">
        <v>45998</v>
      </c>
      <c r="Z254" s="150">
        <f>IF(ISBLANK(Y254)=FALSE,1,0)</f>
        <v>1</v>
      </c>
      <c r="AA254" s="149" t="str">
        <f>_xlfn.IFNA(VLOOKUP(U254,$E$45:$E$54,1,FALSE),"Z")</f>
        <v>Z</v>
      </c>
      <c r="AB254" s="150">
        <f>IF(AA254="Z",0,1)</f>
        <v>0</v>
      </c>
      <c r="AC254" s="150">
        <f>IF(V254+X254+Z254+AB254&gt;0,0,1)</f>
        <v>0</v>
      </c>
      <c r="AD254" s="149">
        <f>U254-1</f>
        <v>45997</v>
      </c>
      <c r="AF254" s="150">
        <f>IF($AC254=1,IF(AND($E$31="yes", $U254&lt;$E$32),1,IF(OR($E$31="no", $E$31=""),IF(AND(E$34="yes", U254&lt;E$35),1,IF(OR(E$34="no", E$34=""),1,0)),0)),0)</f>
        <v>0</v>
      </c>
      <c r="AG254" s="150">
        <f>IF($AC254=1,IF(AND($E$31="yes", $U254&gt;=$E$32),IF(AND($E$34="yes", $U254&gt;=$E$35),0,1),0),0)</f>
        <v>0</v>
      </c>
      <c r="AH254" s="150">
        <f>IF($AC254=1,IF(AND($E$34="yes", $U254&gt;=$E$35),1,0),0)</f>
        <v>0</v>
      </c>
      <c r="AJ254" s="1"/>
      <c r="AK254" s="1"/>
      <c r="AL254" s="1"/>
      <c r="AM254" s="1"/>
      <c r="AN254" s="1"/>
      <c r="AO254" s="1"/>
      <c r="AP254" s="1"/>
      <c r="AQ254" s="1"/>
      <c r="AR254" s="1"/>
      <c r="AS254" s="1"/>
      <c r="AT254" s="1"/>
    </row>
    <row r="255" spans="1:46" s="150" customFormat="1">
      <c r="A255" s="204"/>
      <c r="B255" s="1"/>
      <c r="C255" s="1"/>
      <c r="D255" s="1"/>
      <c r="E255" s="1"/>
      <c r="F255" s="1"/>
      <c r="G255" s="1"/>
      <c r="H255" s="1"/>
      <c r="I255" s="1"/>
      <c r="J255" s="147"/>
      <c r="K255" s="1"/>
      <c r="L255" s="1"/>
      <c r="M255" s="1"/>
      <c r="N255" s="1"/>
      <c r="O255" s="1"/>
      <c r="P255" s="1"/>
      <c r="Q255" s="1"/>
      <c r="R255" s="1"/>
      <c r="S255" s="1"/>
      <c r="T255" s="1"/>
      <c r="U255" s="144">
        <v>45999</v>
      </c>
      <c r="V255" s="1">
        <f>IF(U255&gt;=E$28,IF(U255&lt;=$E$29,0,1),1)</f>
        <v>1</v>
      </c>
      <c r="W255" s="149"/>
      <c r="X255" s="150">
        <f>IF(($X$1=""),0,IF(ISBLANK(W255)=FALSE,1,0))</f>
        <v>0</v>
      </c>
      <c r="Y255" s="149"/>
      <c r="Z255" s="150">
        <f>IF(ISBLANK(Y255)=FALSE,1,0)</f>
        <v>0</v>
      </c>
      <c r="AA255" s="149" t="str">
        <f>_xlfn.IFNA(VLOOKUP(U255,$E$45:$E$54,1,FALSE),"Z")</f>
        <v>Z</v>
      </c>
      <c r="AB255" s="150">
        <f>IF(AA255="Z",0,1)</f>
        <v>0</v>
      </c>
      <c r="AC255" s="150">
        <f>IF(V255+X255+Z255+AB255&gt;0,0,1)</f>
        <v>0</v>
      </c>
      <c r="AD255" s="149">
        <f>U255-1</f>
        <v>45998</v>
      </c>
      <c r="AF255" s="150">
        <f>IF($AC255=1,IF(AND($E$31="yes", $U255&lt;$E$32),1,IF(OR($E$31="no", $E$31=""),IF(AND(E$34="yes", U255&lt;E$35),1,IF(OR(E$34="no", E$34=""),1,0)),0)),0)</f>
        <v>0</v>
      </c>
      <c r="AG255" s="150">
        <f>IF($AC255=1,IF(AND($E$31="yes", $U255&gt;=$E$32),IF(AND($E$34="yes", $U255&gt;=$E$35),0,1),0),0)</f>
        <v>0</v>
      </c>
      <c r="AH255" s="150">
        <f>IF($AC255=1,IF(AND($E$34="yes", $U255&gt;=$E$35),1,0),0)</f>
        <v>0</v>
      </c>
      <c r="AJ255" s="1"/>
      <c r="AK255" s="1"/>
      <c r="AL255" s="1"/>
      <c r="AM255" s="1"/>
      <c r="AN255" s="1"/>
      <c r="AO255" s="1"/>
      <c r="AP255" s="1"/>
      <c r="AQ255" s="1"/>
      <c r="AR255" s="1"/>
      <c r="AS255" s="1"/>
      <c r="AT255" s="1"/>
    </row>
    <row r="256" spans="1:46" s="150" customFormat="1">
      <c r="A256" s="204"/>
      <c r="B256" s="1"/>
      <c r="C256" s="1"/>
      <c r="D256" s="1"/>
      <c r="E256" s="1"/>
      <c r="F256" s="1"/>
      <c r="G256" s="1"/>
      <c r="H256" s="1"/>
      <c r="I256" s="1"/>
      <c r="J256" s="147"/>
      <c r="K256" s="1"/>
      <c r="L256" s="1"/>
      <c r="M256" s="1"/>
      <c r="N256" s="1"/>
      <c r="O256" s="1"/>
      <c r="P256" s="1"/>
      <c r="Q256" s="1"/>
      <c r="R256" s="1"/>
      <c r="S256" s="1"/>
      <c r="T256" s="1"/>
      <c r="U256" s="144">
        <v>46000</v>
      </c>
      <c r="V256" s="1">
        <f>IF(U256&gt;=E$28,IF(U256&lt;=$E$29,0,1),1)</f>
        <v>1</v>
      </c>
      <c r="W256" s="149"/>
      <c r="X256" s="150">
        <f>IF(($X$1=""),0,IF(ISBLANK(W256)=FALSE,1,0))</f>
        <v>0</v>
      </c>
      <c r="Y256" s="149"/>
      <c r="Z256" s="150">
        <f>IF(ISBLANK(Y256)=FALSE,1,0)</f>
        <v>0</v>
      </c>
      <c r="AA256" s="149" t="str">
        <f>_xlfn.IFNA(VLOOKUP(U256,$E$45:$E$54,1,FALSE),"Z")</f>
        <v>Z</v>
      </c>
      <c r="AB256" s="150">
        <f>IF(AA256="Z",0,1)</f>
        <v>0</v>
      </c>
      <c r="AC256" s="150">
        <f>IF(V256+X256+Z256+AB256&gt;0,0,1)</f>
        <v>0</v>
      </c>
      <c r="AD256" s="149">
        <f>U256-1</f>
        <v>45999</v>
      </c>
      <c r="AF256" s="150">
        <f>IF($AC256=1,IF(AND($E$31="yes", $U256&lt;$E$32),1,IF(OR($E$31="no", $E$31=""),IF(AND(E$34="yes", U256&lt;E$35),1,IF(OR(E$34="no", E$34=""),1,0)),0)),0)</f>
        <v>0</v>
      </c>
      <c r="AG256" s="150">
        <f>IF($AC256=1,IF(AND($E$31="yes", $U256&gt;=$E$32),IF(AND($E$34="yes", $U256&gt;=$E$35),0,1),0),0)</f>
        <v>0</v>
      </c>
      <c r="AH256" s="150">
        <f>IF($AC256=1,IF(AND($E$34="yes", $U256&gt;=$E$35),1,0),0)</f>
        <v>0</v>
      </c>
      <c r="AJ256" s="1"/>
      <c r="AK256" s="1"/>
      <c r="AL256" s="1"/>
      <c r="AM256" s="1"/>
      <c r="AN256" s="1"/>
      <c r="AO256" s="1"/>
      <c r="AP256" s="1"/>
      <c r="AQ256" s="1"/>
      <c r="AR256" s="1"/>
      <c r="AS256" s="1"/>
      <c r="AT256" s="1"/>
    </row>
    <row r="257" spans="1:46" s="150" customFormat="1">
      <c r="A257" s="204"/>
      <c r="B257" s="1"/>
      <c r="C257" s="1"/>
      <c r="D257" s="1"/>
      <c r="E257" s="1"/>
      <c r="F257" s="1"/>
      <c r="G257" s="1"/>
      <c r="H257" s="1"/>
      <c r="I257" s="1"/>
      <c r="J257" s="147"/>
      <c r="K257" s="1"/>
      <c r="L257" s="1"/>
      <c r="M257" s="1"/>
      <c r="N257" s="1"/>
      <c r="O257" s="1"/>
      <c r="P257" s="1"/>
      <c r="Q257" s="1"/>
      <c r="R257" s="1"/>
      <c r="S257" s="1"/>
      <c r="T257" s="1"/>
      <c r="U257" s="144">
        <v>46001</v>
      </c>
      <c r="V257" s="1">
        <f>IF(U257&gt;=E$28,IF(U257&lt;=$E$29,0,1),1)</f>
        <v>1</v>
      </c>
      <c r="W257" s="149"/>
      <c r="X257" s="150">
        <f>IF(($X$1=""),0,IF(ISBLANK(W257)=FALSE,1,0))</f>
        <v>0</v>
      </c>
      <c r="Y257" s="149"/>
      <c r="Z257" s="150">
        <f>IF(ISBLANK(Y257)=FALSE,1,0)</f>
        <v>0</v>
      </c>
      <c r="AA257" s="149" t="str">
        <f>_xlfn.IFNA(VLOOKUP(U257,$E$45:$E$54,1,FALSE),"Z")</f>
        <v>Z</v>
      </c>
      <c r="AB257" s="150">
        <f>IF(AA257="Z",0,1)</f>
        <v>0</v>
      </c>
      <c r="AC257" s="150">
        <f>IF(V257+X257+Z257+AB257&gt;0,0,1)</f>
        <v>0</v>
      </c>
      <c r="AD257" s="149">
        <f>U257-1</f>
        <v>46000</v>
      </c>
      <c r="AF257" s="150">
        <f>IF($AC257=1,IF(AND($E$31="yes", $U257&lt;$E$32),1,IF(OR($E$31="no", $E$31=""),IF(AND(E$34="yes", U257&lt;E$35),1,IF(OR(E$34="no", E$34=""),1,0)),0)),0)</f>
        <v>0</v>
      </c>
      <c r="AG257" s="150">
        <f>IF($AC257=1,IF(AND($E$31="yes", $U257&gt;=$E$32),IF(AND($E$34="yes", $U257&gt;=$E$35),0,1),0),0)</f>
        <v>0</v>
      </c>
      <c r="AH257" s="150">
        <f>IF($AC257=1,IF(AND($E$34="yes", $U257&gt;=$E$35),1,0),0)</f>
        <v>0</v>
      </c>
      <c r="AJ257" s="1"/>
      <c r="AK257" s="1"/>
      <c r="AL257" s="1"/>
      <c r="AM257" s="1"/>
      <c r="AN257" s="1"/>
      <c r="AO257" s="1"/>
      <c r="AP257" s="1"/>
      <c r="AQ257" s="1"/>
      <c r="AR257" s="1"/>
      <c r="AS257" s="1"/>
      <c r="AT257" s="1"/>
    </row>
    <row r="258" spans="1:46" s="150" customFormat="1">
      <c r="A258" s="204"/>
      <c r="B258" s="1"/>
      <c r="C258" s="1"/>
      <c r="D258" s="1"/>
      <c r="E258" s="1"/>
      <c r="F258" s="1"/>
      <c r="G258" s="1"/>
      <c r="H258" s="1"/>
      <c r="I258" s="1"/>
      <c r="J258" s="147"/>
      <c r="K258" s="1"/>
      <c r="L258" s="1"/>
      <c r="M258" s="1"/>
      <c r="N258" s="1"/>
      <c r="O258" s="1"/>
      <c r="P258" s="1"/>
      <c r="Q258" s="1"/>
      <c r="R258" s="1"/>
      <c r="S258" s="1"/>
      <c r="T258" s="1"/>
      <c r="U258" s="144">
        <v>46002</v>
      </c>
      <c r="V258" s="1">
        <f>IF(U258&gt;=E$28,IF(U258&lt;=$E$29,0,1),1)</f>
        <v>1</v>
      </c>
      <c r="W258" s="149"/>
      <c r="X258" s="150">
        <f>IF(($X$1=""),0,IF(ISBLANK(W258)=FALSE,1,0))</f>
        <v>0</v>
      </c>
      <c r="Y258" s="149"/>
      <c r="Z258" s="150">
        <f>IF(ISBLANK(Y258)=FALSE,1,0)</f>
        <v>0</v>
      </c>
      <c r="AA258" s="149" t="str">
        <f>_xlfn.IFNA(VLOOKUP(U258,$E$45:$E$54,1,FALSE),"Z")</f>
        <v>Z</v>
      </c>
      <c r="AB258" s="150">
        <f>IF(AA258="Z",0,1)</f>
        <v>0</v>
      </c>
      <c r="AC258" s="150">
        <f>IF(V258+X258+Z258+AB258&gt;0,0,1)</f>
        <v>0</v>
      </c>
      <c r="AD258" s="149">
        <f>U258-1</f>
        <v>46001</v>
      </c>
      <c r="AF258" s="150">
        <f>IF($AC258=1,IF(AND($E$31="yes", $U258&lt;$E$32),1,IF(OR($E$31="no", $E$31=""),IF(AND(E$34="yes", U258&lt;E$35),1,IF(OR(E$34="no", E$34=""),1,0)),0)),0)</f>
        <v>0</v>
      </c>
      <c r="AG258" s="150">
        <f>IF($AC258=1,IF(AND($E$31="yes", $U258&gt;=$E$32),IF(AND($E$34="yes", $U258&gt;=$E$35),0,1),0),0)</f>
        <v>0</v>
      </c>
      <c r="AH258" s="150">
        <f>IF($AC258=1,IF(AND($E$34="yes", $U258&gt;=$E$35),1,0),0)</f>
        <v>0</v>
      </c>
      <c r="AJ258" s="1"/>
      <c r="AK258" s="1"/>
      <c r="AL258" s="1"/>
      <c r="AM258" s="1"/>
      <c r="AN258" s="1"/>
      <c r="AO258" s="1"/>
      <c r="AP258" s="1"/>
      <c r="AQ258" s="1"/>
      <c r="AR258" s="1"/>
      <c r="AS258" s="1"/>
      <c r="AT258" s="1"/>
    </row>
    <row r="259" spans="1:46" s="150" customFormat="1">
      <c r="A259" s="204"/>
      <c r="B259" s="1"/>
      <c r="C259" s="1"/>
      <c r="D259" s="1"/>
      <c r="E259" s="1"/>
      <c r="F259" s="1"/>
      <c r="G259" s="1"/>
      <c r="H259" s="1"/>
      <c r="I259" s="1"/>
      <c r="J259" s="147"/>
      <c r="K259" s="1"/>
      <c r="L259" s="1"/>
      <c r="M259" s="1"/>
      <c r="N259" s="1"/>
      <c r="O259" s="1"/>
      <c r="P259" s="1"/>
      <c r="Q259" s="1"/>
      <c r="R259" s="1"/>
      <c r="S259" s="1"/>
      <c r="T259" s="1"/>
      <c r="U259" s="144">
        <v>46003</v>
      </c>
      <c r="V259" s="1">
        <f>IF(U259&gt;=E$28,IF(U259&lt;=$E$29,0,1),1)</f>
        <v>1</v>
      </c>
      <c r="W259" s="149"/>
      <c r="X259" s="150">
        <f>IF(($X$1=""),0,IF(ISBLANK(W259)=FALSE,1,0))</f>
        <v>0</v>
      </c>
      <c r="Y259" s="149"/>
      <c r="Z259" s="150">
        <f>IF(ISBLANK(Y259)=FALSE,1,0)</f>
        <v>0</v>
      </c>
      <c r="AA259" s="149" t="str">
        <f>_xlfn.IFNA(VLOOKUP(U259,$E$45:$E$54,1,FALSE),"Z")</f>
        <v>Z</v>
      </c>
      <c r="AB259" s="150">
        <f>IF(AA259="Z",0,1)</f>
        <v>0</v>
      </c>
      <c r="AC259" s="150">
        <f>IF(V259+X259+Z259+AB259&gt;0,0,1)</f>
        <v>0</v>
      </c>
      <c r="AD259" s="149">
        <f>U259-1</f>
        <v>46002</v>
      </c>
      <c r="AF259" s="150">
        <f>IF($AC259=1,IF(AND($E$31="yes", $U259&lt;$E$32),1,IF(OR($E$31="no", $E$31=""),IF(AND(E$34="yes", U259&lt;E$35),1,IF(OR(E$34="no", E$34=""),1,0)),0)),0)</f>
        <v>0</v>
      </c>
      <c r="AG259" s="150">
        <f>IF($AC259=1,IF(AND($E$31="yes", $U259&gt;=$E$32),IF(AND($E$34="yes", $U259&gt;=$E$35),0,1),0),0)</f>
        <v>0</v>
      </c>
      <c r="AH259" s="150">
        <f>IF($AC259=1,IF(AND($E$34="yes", $U259&gt;=$E$35),1,0),0)</f>
        <v>0</v>
      </c>
      <c r="AJ259" s="1"/>
      <c r="AK259" s="1"/>
      <c r="AL259" s="1"/>
      <c r="AM259" s="1"/>
      <c r="AN259" s="1"/>
      <c r="AO259" s="1"/>
      <c r="AP259" s="1"/>
      <c r="AQ259" s="1"/>
      <c r="AR259" s="1"/>
      <c r="AS259" s="1"/>
      <c r="AT259" s="1"/>
    </row>
    <row r="260" spans="1:46" s="150" customFormat="1">
      <c r="A260" s="204"/>
      <c r="B260" s="1"/>
      <c r="C260" s="1"/>
      <c r="D260" s="1"/>
      <c r="E260" s="1"/>
      <c r="F260" s="1"/>
      <c r="G260" s="1"/>
      <c r="H260" s="1"/>
      <c r="I260" s="1"/>
      <c r="J260" s="147"/>
      <c r="K260" s="1"/>
      <c r="L260" s="1"/>
      <c r="M260" s="1"/>
      <c r="N260" s="1"/>
      <c r="O260" s="1"/>
      <c r="P260" s="1"/>
      <c r="Q260" s="1"/>
      <c r="R260" s="1"/>
      <c r="S260" s="1"/>
      <c r="T260" s="1"/>
      <c r="U260" s="144">
        <v>46004</v>
      </c>
      <c r="V260" s="1">
        <f>IF(U260&gt;=E$28,IF(U260&lt;=$E$29,0,1),1)</f>
        <v>1</v>
      </c>
      <c r="W260" s="149"/>
      <c r="X260" s="150">
        <f>IF(($X$1=""),0,IF(ISBLANK(W260)=FALSE,1,0))</f>
        <v>0</v>
      </c>
      <c r="Y260" s="149">
        <v>46004</v>
      </c>
      <c r="Z260" s="150">
        <f>IF(ISBLANK(Y260)=FALSE,1,0)</f>
        <v>1</v>
      </c>
      <c r="AA260" s="149" t="str">
        <f>_xlfn.IFNA(VLOOKUP(U260,$E$45:$E$54,1,FALSE),"Z")</f>
        <v>Z</v>
      </c>
      <c r="AB260" s="150">
        <f>IF(AA260="Z",0,1)</f>
        <v>0</v>
      </c>
      <c r="AC260" s="150">
        <f>IF(V260+X260+Z260+AB260&gt;0,0,1)</f>
        <v>0</v>
      </c>
      <c r="AD260" s="149">
        <f>U260-1</f>
        <v>46003</v>
      </c>
      <c r="AF260" s="150">
        <f>IF($AC260=1,IF(AND($E$31="yes", $U260&lt;$E$32),1,IF(OR($E$31="no", $E$31=""),IF(AND(E$34="yes", U260&lt;E$35),1,IF(OR(E$34="no", E$34=""),1,0)),0)),0)</f>
        <v>0</v>
      </c>
      <c r="AG260" s="150">
        <f>IF($AC260=1,IF(AND($E$31="yes", $U260&gt;=$E$32),IF(AND($E$34="yes", $U260&gt;=$E$35),0,1),0),0)</f>
        <v>0</v>
      </c>
      <c r="AH260" s="150">
        <f>IF($AC260=1,IF(AND($E$34="yes", $U260&gt;=$E$35),1,0),0)</f>
        <v>0</v>
      </c>
      <c r="AJ260" s="1"/>
      <c r="AK260" s="1"/>
      <c r="AL260" s="1"/>
      <c r="AM260" s="1"/>
      <c r="AN260" s="1"/>
      <c r="AO260" s="1"/>
      <c r="AP260" s="1"/>
      <c r="AQ260" s="1"/>
      <c r="AR260" s="1"/>
      <c r="AS260" s="1"/>
      <c r="AT260" s="1"/>
    </row>
    <row r="261" spans="1:46" s="150" customFormat="1">
      <c r="A261" s="204"/>
      <c r="B261" s="1"/>
      <c r="C261" s="1"/>
      <c r="D261" s="1"/>
      <c r="E261" s="1"/>
      <c r="F261" s="1"/>
      <c r="G261" s="1"/>
      <c r="H261" s="1"/>
      <c r="I261" s="1"/>
      <c r="J261" s="147"/>
      <c r="K261" s="1"/>
      <c r="L261" s="1"/>
      <c r="M261" s="1"/>
      <c r="N261" s="1"/>
      <c r="O261" s="1"/>
      <c r="P261" s="1"/>
      <c r="Q261" s="1"/>
      <c r="R261" s="1"/>
      <c r="S261" s="1"/>
      <c r="T261" s="1"/>
      <c r="U261" s="144">
        <v>46005</v>
      </c>
      <c r="V261" s="1">
        <f>IF(U261&gt;=E$28,IF(U261&lt;=$E$29,0,1),1)</f>
        <v>1</v>
      </c>
      <c r="W261" s="149"/>
      <c r="X261" s="150">
        <f>IF(($X$1=""),0,IF(ISBLANK(W261)=FALSE,1,0))</f>
        <v>0</v>
      </c>
      <c r="Y261" s="149">
        <v>46005</v>
      </c>
      <c r="Z261" s="150">
        <f>IF(ISBLANK(Y261)=FALSE,1,0)</f>
        <v>1</v>
      </c>
      <c r="AA261" s="149" t="str">
        <f>_xlfn.IFNA(VLOOKUP(U261,$E$45:$E$54,1,FALSE),"Z")</f>
        <v>Z</v>
      </c>
      <c r="AB261" s="150">
        <f>IF(AA261="Z",0,1)</f>
        <v>0</v>
      </c>
      <c r="AC261" s="150">
        <f>IF(V261+X261+Z261+AB261&gt;0,0,1)</f>
        <v>0</v>
      </c>
      <c r="AD261" s="149">
        <f>U261-1</f>
        <v>46004</v>
      </c>
      <c r="AF261" s="150">
        <f>IF($AC261=1,IF(AND($E$31="yes", $U261&lt;$E$32),1,IF(OR($E$31="no", $E$31=""),IF(AND(E$34="yes", U261&lt;E$35),1,IF(OR(E$34="no", E$34=""),1,0)),0)),0)</f>
        <v>0</v>
      </c>
      <c r="AG261" s="150">
        <f>IF($AC261=1,IF(AND($E$31="yes", $U261&gt;=$E$32),IF(AND($E$34="yes", $U261&gt;=$E$35),0,1),0),0)</f>
        <v>0</v>
      </c>
      <c r="AH261" s="150">
        <f>IF($AC261=1,IF(AND($E$34="yes", $U261&gt;=$E$35),1,0),0)</f>
        <v>0</v>
      </c>
      <c r="AJ261" s="1"/>
      <c r="AK261" s="1"/>
      <c r="AL261" s="1"/>
      <c r="AM261" s="1"/>
      <c r="AN261" s="1"/>
      <c r="AO261" s="1"/>
      <c r="AP261" s="1"/>
      <c r="AQ261" s="1"/>
      <c r="AR261" s="1"/>
      <c r="AS261" s="1"/>
      <c r="AT261" s="1"/>
    </row>
    <row r="262" spans="1:46" s="150" customFormat="1">
      <c r="A262" s="204"/>
      <c r="B262" s="1"/>
      <c r="C262" s="1"/>
      <c r="D262" s="1"/>
      <c r="E262" s="1"/>
      <c r="F262" s="1"/>
      <c r="G262" s="1"/>
      <c r="H262" s="1"/>
      <c r="I262" s="1"/>
      <c r="J262" s="147"/>
      <c r="K262" s="1"/>
      <c r="L262" s="1"/>
      <c r="M262" s="1"/>
      <c r="N262" s="1"/>
      <c r="O262" s="1"/>
      <c r="P262" s="1"/>
      <c r="Q262" s="1"/>
      <c r="R262" s="1"/>
      <c r="S262" s="1"/>
      <c r="T262" s="1"/>
      <c r="U262" s="144">
        <v>46006</v>
      </c>
      <c r="V262" s="1">
        <f>IF(U262&gt;=E$28,IF(U262&lt;=$E$29,0,1),1)</f>
        <v>1</v>
      </c>
      <c r="W262" s="149"/>
      <c r="X262" s="150">
        <f>IF(($X$1=""),0,IF(ISBLANK(W262)=FALSE,1,0))</f>
        <v>0</v>
      </c>
      <c r="Y262" s="149"/>
      <c r="Z262" s="150">
        <f>IF(ISBLANK(Y262)=FALSE,1,0)</f>
        <v>0</v>
      </c>
      <c r="AA262" s="149" t="str">
        <f>_xlfn.IFNA(VLOOKUP(U262,$E$45:$E$54,1,FALSE),"Z")</f>
        <v>Z</v>
      </c>
      <c r="AB262" s="150">
        <f>IF(AA262="Z",0,1)</f>
        <v>0</v>
      </c>
      <c r="AC262" s="150">
        <f>IF(V262+X262+Z262+AB262&gt;0,0,1)</f>
        <v>0</v>
      </c>
      <c r="AD262" s="149">
        <f>U262-1</f>
        <v>46005</v>
      </c>
      <c r="AF262" s="150">
        <f>IF($AC262=1,IF(AND($E$31="yes", $U262&lt;$E$32),1,IF(OR($E$31="no", $E$31=""),IF(AND(E$34="yes", U262&lt;E$35),1,IF(OR(E$34="no", E$34=""),1,0)),0)),0)</f>
        <v>0</v>
      </c>
      <c r="AG262" s="150">
        <f>IF($AC262=1,IF(AND($E$31="yes", $U262&gt;=$E$32),IF(AND($E$34="yes", $U262&gt;=$E$35),0,1),0),0)</f>
        <v>0</v>
      </c>
      <c r="AH262" s="150">
        <f>IF($AC262=1,IF(AND($E$34="yes", $U262&gt;=$E$35),1,0),0)</f>
        <v>0</v>
      </c>
      <c r="AJ262" s="1"/>
      <c r="AK262" s="1"/>
      <c r="AL262" s="1"/>
      <c r="AM262" s="1"/>
      <c r="AN262" s="1"/>
      <c r="AO262" s="1"/>
      <c r="AP262" s="1"/>
      <c r="AQ262" s="1"/>
      <c r="AR262" s="1"/>
      <c r="AS262" s="1"/>
      <c r="AT262" s="1"/>
    </row>
    <row r="263" spans="1:46" s="150" customFormat="1">
      <c r="A263" s="204"/>
      <c r="B263" s="1"/>
      <c r="C263" s="1"/>
      <c r="D263" s="1"/>
      <c r="E263" s="1"/>
      <c r="F263" s="1"/>
      <c r="G263" s="1"/>
      <c r="H263" s="1"/>
      <c r="I263" s="1"/>
      <c r="J263" s="147"/>
      <c r="K263" s="1"/>
      <c r="L263" s="1"/>
      <c r="M263" s="1"/>
      <c r="N263" s="1"/>
      <c r="O263" s="1"/>
      <c r="P263" s="1"/>
      <c r="Q263" s="1"/>
      <c r="R263" s="1"/>
      <c r="S263" s="1"/>
      <c r="T263" s="1"/>
      <c r="U263" s="144">
        <v>46007</v>
      </c>
      <c r="V263" s="1">
        <f>IF(U263&gt;=E$28,IF(U263&lt;=$E$29,0,1),1)</f>
        <v>1</v>
      </c>
      <c r="W263" s="149"/>
      <c r="X263" s="150">
        <f>IF(($X$1=""),0,IF(ISBLANK(W263)=FALSE,1,0))</f>
        <v>0</v>
      </c>
      <c r="Y263" s="149"/>
      <c r="Z263" s="150">
        <f>IF(ISBLANK(Y263)=FALSE,1,0)</f>
        <v>0</v>
      </c>
      <c r="AA263" s="149" t="str">
        <f>_xlfn.IFNA(VLOOKUP(U263,$E$45:$E$54,1,FALSE),"Z")</f>
        <v>Z</v>
      </c>
      <c r="AB263" s="150">
        <f>IF(AA263="Z",0,1)</f>
        <v>0</v>
      </c>
      <c r="AC263" s="150">
        <f>IF(V263+X263+Z263+AB263&gt;0,0,1)</f>
        <v>0</v>
      </c>
      <c r="AD263" s="149">
        <f>U263-1</f>
        <v>46006</v>
      </c>
      <c r="AF263" s="150">
        <f>IF($AC263=1,IF(AND($E$31="yes", $U263&lt;$E$32),1,IF(OR($E$31="no", $E$31=""),IF(AND(E$34="yes", U263&lt;E$35),1,IF(OR(E$34="no", E$34=""),1,0)),0)),0)</f>
        <v>0</v>
      </c>
      <c r="AG263" s="150">
        <f>IF($AC263=1,IF(AND($E$31="yes", $U263&gt;=$E$32),IF(AND($E$34="yes", $U263&gt;=$E$35),0,1),0),0)</f>
        <v>0</v>
      </c>
      <c r="AH263" s="150">
        <f>IF($AC263=1,IF(AND($E$34="yes", $U263&gt;=$E$35),1,0),0)</f>
        <v>0</v>
      </c>
      <c r="AJ263" s="1"/>
      <c r="AK263" s="1"/>
      <c r="AL263" s="1"/>
      <c r="AM263" s="1"/>
      <c r="AN263" s="1"/>
      <c r="AO263" s="1"/>
      <c r="AP263" s="1"/>
      <c r="AQ263" s="1"/>
      <c r="AR263" s="1"/>
      <c r="AS263" s="1"/>
      <c r="AT263" s="1"/>
    </row>
    <row r="264" spans="1:46" s="150" customFormat="1">
      <c r="A264" s="204"/>
      <c r="B264" s="1"/>
      <c r="C264" s="1"/>
      <c r="D264" s="1"/>
      <c r="E264" s="1"/>
      <c r="F264" s="1"/>
      <c r="G264" s="1"/>
      <c r="H264" s="1"/>
      <c r="I264" s="1"/>
      <c r="J264" s="147"/>
      <c r="K264" s="1"/>
      <c r="L264" s="1"/>
      <c r="M264" s="1"/>
      <c r="N264" s="1"/>
      <c r="O264" s="1"/>
      <c r="P264" s="1"/>
      <c r="Q264" s="1"/>
      <c r="R264" s="1"/>
      <c r="S264" s="1"/>
      <c r="T264" s="1"/>
      <c r="U264" s="144">
        <v>46008</v>
      </c>
      <c r="V264" s="1">
        <f>IF(U264&gt;=E$28,IF(U264&lt;=$E$29,0,1),1)</f>
        <v>1</v>
      </c>
      <c r="W264" s="149"/>
      <c r="X264" s="150">
        <f>IF(($X$1=""),0,IF(ISBLANK(W264)=FALSE,1,0))</f>
        <v>0</v>
      </c>
      <c r="Y264" s="149"/>
      <c r="Z264" s="150">
        <f>IF(ISBLANK(Y264)=FALSE,1,0)</f>
        <v>0</v>
      </c>
      <c r="AA264" s="149" t="str">
        <f>_xlfn.IFNA(VLOOKUP(U264,$E$45:$E$54,1,FALSE),"Z")</f>
        <v>Z</v>
      </c>
      <c r="AB264" s="150">
        <f>IF(AA264="Z",0,1)</f>
        <v>0</v>
      </c>
      <c r="AC264" s="150">
        <f>IF(V264+X264+Z264+AB264&gt;0,0,1)</f>
        <v>0</v>
      </c>
      <c r="AD264" s="149">
        <f>U264-1</f>
        <v>46007</v>
      </c>
      <c r="AF264" s="150">
        <f>IF($AC264=1,IF(AND($E$31="yes", $U264&lt;$E$32),1,IF(OR($E$31="no", $E$31=""),IF(AND(E$34="yes", U264&lt;E$35),1,IF(OR(E$34="no", E$34=""),1,0)),0)),0)</f>
        <v>0</v>
      </c>
      <c r="AG264" s="150">
        <f>IF($AC264=1,IF(AND($E$31="yes", $U264&gt;=$E$32),IF(AND($E$34="yes", $U264&gt;=$E$35),0,1),0),0)</f>
        <v>0</v>
      </c>
      <c r="AH264" s="150">
        <f>IF($AC264=1,IF(AND($E$34="yes", $U264&gt;=$E$35),1,0),0)</f>
        <v>0</v>
      </c>
      <c r="AJ264" s="1"/>
      <c r="AK264" s="1"/>
      <c r="AL264" s="1"/>
      <c r="AM264" s="1"/>
      <c r="AN264" s="1"/>
      <c r="AO264" s="1"/>
      <c r="AP264" s="1"/>
      <c r="AQ264" s="1"/>
      <c r="AR264" s="1"/>
      <c r="AS264" s="1"/>
      <c r="AT264" s="1"/>
    </row>
    <row r="265" spans="1:46" s="150" customFormat="1">
      <c r="A265" s="204"/>
      <c r="B265" s="1"/>
      <c r="C265" s="1"/>
      <c r="D265" s="1"/>
      <c r="E265" s="1"/>
      <c r="F265" s="1"/>
      <c r="G265" s="1"/>
      <c r="H265" s="1"/>
      <c r="I265" s="1"/>
      <c r="J265" s="147"/>
      <c r="K265" s="1"/>
      <c r="L265" s="1"/>
      <c r="M265" s="1"/>
      <c r="N265" s="1"/>
      <c r="O265" s="1"/>
      <c r="P265" s="1"/>
      <c r="Q265" s="1"/>
      <c r="R265" s="1"/>
      <c r="S265" s="1"/>
      <c r="T265" s="1"/>
      <c r="U265" s="144">
        <v>46009</v>
      </c>
      <c r="V265" s="1">
        <f>IF(U265&gt;=E$28,IF(U265&lt;=$E$29,0,1),1)</f>
        <v>1</v>
      </c>
      <c r="W265" s="149"/>
      <c r="X265" s="150">
        <f>IF(($X$1=""),0,IF(ISBLANK(W265)=FALSE,1,0))</f>
        <v>0</v>
      </c>
      <c r="Y265" s="149"/>
      <c r="Z265" s="150">
        <f>IF(ISBLANK(Y265)=FALSE,1,0)</f>
        <v>0</v>
      </c>
      <c r="AA265" s="149" t="str">
        <f>_xlfn.IFNA(VLOOKUP(U265,$E$45:$E$54,1,FALSE),"Z")</f>
        <v>Z</v>
      </c>
      <c r="AB265" s="150">
        <f>IF(AA265="Z",0,1)</f>
        <v>0</v>
      </c>
      <c r="AC265" s="150">
        <f>IF(V265+X265+Z265+AB265&gt;0,0,1)</f>
        <v>0</v>
      </c>
      <c r="AD265" s="149">
        <f>U265-1</f>
        <v>46008</v>
      </c>
      <c r="AF265" s="150">
        <f>IF($AC265=1,IF(AND($E$31="yes", $U265&lt;$E$32),1,IF(OR($E$31="no", $E$31=""),IF(AND(E$34="yes", U265&lt;E$35),1,IF(OR(E$34="no", E$34=""),1,0)),0)),0)</f>
        <v>0</v>
      </c>
      <c r="AG265" s="150">
        <f>IF($AC265=1,IF(AND($E$31="yes", $U265&gt;=$E$32),IF(AND($E$34="yes", $U265&gt;=$E$35),0,1),0),0)</f>
        <v>0</v>
      </c>
      <c r="AH265" s="150">
        <f>IF($AC265=1,IF(AND($E$34="yes", $U265&gt;=$E$35),1,0),0)</f>
        <v>0</v>
      </c>
      <c r="AJ265" s="1"/>
      <c r="AK265" s="1"/>
      <c r="AL265" s="1"/>
      <c r="AM265" s="1"/>
      <c r="AN265" s="1"/>
      <c r="AO265" s="1"/>
      <c r="AP265" s="1"/>
      <c r="AQ265" s="1"/>
      <c r="AR265" s="1"/>
      <c r="AS265" s="1"/>
      <c r="AT265" s="1"/>
    </row>
    <row r="266" spans="1:46" s="150" customFormat="1">
      <c r="A266" s="204"/>
      <c r="B266" s="1"/>
      <c r="C266" s="1"/>
      <c r="D266" s="1"/>
      <c r="E266" s="1"/>
      <c r="F266" s="1"/>
      <c r="G266" s="1"/>
      <c r="H266" s="1"/>
      <c r="I266" s="1"/>
      <c r="J266" s="147"/>
      <c r="K266" s="1"/>
      <c r="L266" s="1"/>
      <c r="M266" s="1"/>
      <c r="N266" s="1"/>
      <c r="O266" s="1"/>
      <c r="P266" s="1"/>
      <c r="Q266" s="1"/>
      <c r="R266" s="1"/>
      <c r="S266" s="1"/>
      <c r="T266" s="1"/>
      <c r="U266" s="144">
        <v>46010</v>
      </c>
      <c r="V266" s="1">
        <f>IF(U266&gt;=E$28,IF(U266&lt;=$E$29,0,1),1)</f>
        <v>1</v>
      </c>
      <c r="W266" s="149"/>
      <c r="X266" s="150">
        <f>IF(($X$1=""),0,IF(ISBLANK(W266)=FALSE,1,0))</f>
        <v>0</v>
      </c>
      <c r="Y266" s="149"/>
      <c r="Z266" s="150">
        <f>IF(ISBLANK(Y266)=FALSE,1,0)</f>
        <v>0</v>
      </c>
      <c r="AA266" s="149" t="str">
        <f>_xlfn.IFNA(VLOOKUP(U266,$E$45:$E$54,1,FALSE),"Z")</f>
        <v>Z</v>
      </c>
      <c r="AB266" s="150">
        <f>IF(AA266="Z",0,1)</f>
        <v>0</v>
      </c>
      <c r="AC266" s="150">
        <f>IF(V266+X266+Z266+AB266&gt;0,0,1)</f>
        <v>0</v>
      </c>
      <c r="AD266" s="149">
        <f>U266-1</f>
        <v>46009</v>
      </c>
      <c r="AF266" s="150">
        <f>IF($AC266=1,IF(AND($E$31="yes", $U266&lt;$E$32),1,IF(OR($E$31="no", $E$31=""),IF(AND(E$34="yes", U266&lt;E$35),1,IF(OR(E$34="no", E$34=""),1,0)),0)),0)</f>
        <v>0</v>
      </c>
      <c r="AG266" s="150">
        <f>IF($AC266=1,IF(AND($E$31="yes", $U266&gt;=$E$32),IF(AND($E$34="yes", $U266&gt;=$E$35),0,1),0),0)</f>
        <v>0</v>
      </c>
      <c r="AH266" s="150">
        <f>IF($AC266=1,IF(AND($E$34="yes", $U266&gt;=$E$35),1,0),0)</f>
        <v>0</v>
      </c>
      <c r="AJ266" s="1"/>
      <c r="AK266" s="1"/>
      <c r="AL266" s="1"/>
      <c r="AM266" s="1"/>
      <c r="AN266" s="1"/>
      <c r="AO266" s="1"/>
      <c r="AP266" s="1"/>
      <c r="AQ266" s="1"/>
      <c r="AR266" s="1"/>
      <c r="AS266" s="1"/>
      <c r="AT266" s="1"/>
    </row>
    <row r="267" spans="1:46" s="150" customFormat="1">
      <c r="A267" s="204"/>
      <c r="B267" s="1"/>
      <c r="C267" s="1"/>
      <c r="D267" s="1"/>
      <c r="E267" s="1"/>
      <c r="F267" s="1"/>
      <c r="G267" s="1"/>
      <c r="H267" s="1"/>
      <c r="I267" s="1"/>
      <c r="J267" s="147"/>
      <c r="K267" s="1"/>
      <c r="L267" s="1"/>
      <c r="M267" s="1"/>
      <c r="N267" s="1"/>
      <c r="O267" s="1"/>
      <c r="P267" s="1"/>
      <c r="Q267" s="1"/>
      <c r="R267" s="1"/>
      <c r="S267" s="1"/>
      <c r="T267" s="1"/>
      <c r="U267" s="144">
        <v>46011</v>
      </c>
      <c r="V267" s="1">
        <f>IF(U267&gt;=E$28,IF(U267&lt;=$E$29,0,1),1)</f>
        <v>1</v>
      </c>
      <c r="W267" s="149"/>
      <c r="X267" s="150">
        <f>IF(($X$1=""),0,IF(ISBLANK(W267)=FALSE,1,0))</f>
        <v>0</v>
      </c>
      <c r="Y267" s="149">
        <v>46011</v>
      </c>
      <c r="Z267" s="150">
        <f>IF(ISBLANK(Y267)=FALSE,1,0)</f>
        <v>1</v>
      </c>
      <c r="AA267" s="149" t="str">
        <f>_xlfn.IFNA(VLOOKUP(U267,$E$45:$E$54,1,FALSE),"Z")</f>
        <v>Z</v>
      </c>
      <c r="AB267" s="150">
        <f>IF(AA267="Z",0,1)</f>
        <v>0</v>
      </c>
      <c r="AC267" s="150">
        <f>IF(V267+X267+Z267+AB267&gt;0,0,1)</f>
        <v>0</v>
      </c>
      <c r="AD267" s="149">
        <f>U267-1</f>
        <v>46010</v>
      </c>
      <c r="AF267" s="150">
        <f>IF($AC267=1,IF(AND($E$31="yes", $U267&lt;$E$32),1,IF(OR($E$31="no", $E$31=""),IF(AND(E$34="yes", U267&lt;E$35),1,IF(OR(E$34="no", E$34=""),1,0)),0)),0)</f>
        <v>0</v>
      </c>
      <c r="AG267" s="150">
        <f>IF($AC267=1,IF(AND($E$31="yes", $U267&gt;=$E$32),IF(AND($E$34="yes", $U267&gt;=$E$35),0,1),0),0)</f>
        <v>0</v>
      </c>
      <c r="AH267" s="150">
        <f>IF($AC267=1,IF(AND($E$34="yes", $U267&gt;=$E$35),1,0),0)</f>
        <v>0</v>
      </c>
      <c r="AJ267" s="1"/>
      <c r="AK267" s="1"/>
      <c r="AL267" s="1"/>
      <c r="AM267" s="1"/>
      <c r="AN267" s="1"/>
      <c r="AO267" s="1"/>
      <c r="AP267" s="1"/>
      <c r="AQ267" s="1"/>
      <c r="AR267" s="1"/>
      <c r="AS267" s="1"/>
      <c r="AT267" s="1"/>
    </row>
    <row r="268" spans="1:46" s="150" customFormat="1">
      <c r="A268" s="204"/>
      <c r="B268" s="1"/>
      <c r="C268" s="1"/>
      <c r="D268" s="1"/>
      <c r="E268" s="1"/>
      <c r="F268" s="1"/>
      <c r="G268" s="1"/>
      <c r="H268" s="1"/>
      <c r="I268" s="1"/>
      <c r="J268" s="147"/>
      <c r="K268" s="1"/>
      <c r="L268" s="1"/>
      <c r="M268" s="1"/>
      <c r="N268" s="1"/>
      <c r="O268" s="1"/>
      <c r="P268" s="1"/>
      <c r="Q268" s="1"/>
      <c r="R268" s="1"/>
      <c r="S268" s="1"/>
      <c r="T268" s="1"/>
      <c r="U268" s="144">
        <v>46012</v>
      </c>
      <c r="V268" s="1">
        <f>IF(U268&gt;=E$28,IF(U268&lt;=$E$29,0,1),1)</f>
        <v>1</v>
      </c>
      <c r="W268" s="149"/>
      <c r="X268" s="150">
        <f>IF(($X$1=""),0,IF(ISBLANK(W268)=FALSE,1,0))</f>
        <v>0</v>
      </c>
      <c r="Y268" s="149">
        <v>46012</v>
      </c>
      <c r="Z268" s="150">
        <f>IF(ISBLANK(Y268)=FALSE,1,0)</f>
        <v>1</v>
      </c>
      <c r="AA268" s="149" t="str">
        <f>_xlfn.IFNA(VLOOKUP(U268,$E$45:$E$54,1,FALSE),"Z")</f>
        <v>Z</v>
      </c>
      <c r="AB268" s="150">
        <f>IF(AA268="Z",0,1)</f>
        <v>0</v>
      </c>
      <c r="AC268" s="150">
        <f>IF(V268+X268+Z268+AB268&gt;0,0,1)</f>
        <v>0</v>
      </c>
      <c r="AD268" s="149">
        <f>U268-1</f>
        <v>46011</v>
      </c>
      <c r="AF268" s="150">
        <f>IF($AC268=1,IF(AND($E$31="yes", $U268&lt;$E$32),1,IF(OR($E$31="no", $E$31=""),IF(AND(E$34="yes", U268&lt;E$35),1,IF(OR(E$34="no", E$34=""),1,0)),0)),0)</f>
        <v>0</v>
      </c>
      <c r="AG268" s="150">
        <f>IF($AC268=1,IF(AND($E$31="yes", $U268&gt;=$E$32),IF(AND($E$34="yes", $U268&gt;=$E$35),0,1),0),0)</f>
        <v>0</v>
      </c>
      <c r="AH268" s="150">
        <f>IF($AC268=1,IF(AND($E$34="yes", $U268&gt;=$E$35),1,0),0)</f>
        <v>0</v>
      </c>
      <c r="AJ268" s="1"/>
      <c r="AK268" s="1"/>
      <c r="AL268" s="1"/>
      <c r="AM268" s="1"/>
      <c r="AN268" s="1"/>
      <c r="AO268" s="1"/>
      <c r="AP268" s="1"/>
      <c r="AQ268" s="1"/>
      <c r="AR268" s="1"/>
      <c r="AS268" s="1"/>
      <c r="AT268" s="1"/>
    </row>
    <row r="269" spans="1:46" s="150" customFormat="1">
      <c r="A269" s="204"/>
      <c r="B269" s="1"/>
      <c r="C269" s="1"/>
      <c r="D269" s="1"/>
      <c r="E269" s="1"/>
      <c r="F269" s="1"/>
      <c r="G269" s="1"/>
      <c r="H269" s="1"/>
      <c r="I269" s="1"/>
      <c r="J269" s="147"/>
      <c r="K269" s="1"/>
      <c r="L269" s="1"/>
      <c r="M269" s="1"/>
      <c r="N269" s="1"/>
      <c r="O269" s="1"/>
      <c r="P269" s="1"/>
      <c r="Q269" s="1"/>
      <c r="R269" s="1"/>
      <c r="S269" s="1"/>
      <c r="T269" s="1"/>
      <c r="U269" s="144">
        <v>46013</v>
      </c>
      <c r="V269" s="1">
        <f>IF(U269&gt;=E$28,IF(U269&lt;=$E$29,0,1),1)</f>
        <v>1</v>
      </c>
      <c r="W269" s="149">
        <v>46013</v>
      </c>
      <c r="X269" s="150">
        <f>IF(($X$1=""),0,IF(ISBLANK(W269)=FALSE,1,0))</f>
        <v>1</v>
      </c>
      <c r="Y269" s="149"/>
      <c r="Z269" s="150">
        <f>IF(ISBLANK(Y269)=FALSE,1,0)</f>
        <v>0</v>
      </c>
      <c r="AA269" s="149" t="str">
        <f>_xlfn.IFNA(VLOOKUP(U269,$E$45:$E$54,1,FALSE),"Z")</f>
        <v>Z</v>
      </c>
      <c r="AB269" s="150">
        <f>IF(AA269="Z",0,1)</f>
        <v>0</v>
      </c>
      <c r="AC269" s="150">
        <f>IF(V269+X269+Z269+AB269&gt;0,0,1)</f>
        <v>0</v>
      </c>
      <c r="AD269" s="149">
        <f>U269-1</f>
        <v>46012</v>
      </c>
      <c r="AF269" s="150">
        <f>IF($AC269=1,IF(AND($E$31="yes", $U269&lt;$E$32),1,IF(OR($E$31="no", $E$31=""),IF(AND(E$34="yes", U269&lt;E$35),1,IF(OR(E$34="no", E$34=""),1,0)),0)),0)</f>
        <v>0</v>
      </c>
      <c r="AG269" s="150">
        <f>IF($AC269=1,IF(AND($E$31="yes", $U269&gt;=$E$32),IF(AND($E$34="yes", $U269&gt;=$E$35),0,1),0),0)</f>
        <v>0</v>
      </c>
      <c r="AH269" s="150">
        <f>IF($AC269=1,IF(AND($E$34="yes", $U269&gt;=$E$35),1,0),0)</f>
        <v>0</v>
      </c>
      <c r="AJ269" s="1"/>
      <c r="AK269" s="1"/>
      <c r="AL269" s="1"/>
      <c r="AM269" s="1"/>
      <c r="AN269" s="1"/>
      <c r="AO269" s="1"/>
      <c r="AP269" s="1"/>
      <c r="AQ269" s="1"/>
      <c r="AR269" s="1"/>
      <c r="AS269" s="1"/>
      <c r="AT269" s="1"/>
    </row>
    <row r="270" spans="1:46" s="150" customFormat="1">
      <c r="A270" s="204"/>
      <c r="B270" s="1"/>
      <c r="C270" s="1"/>
      <c r="D270" s="1"/>
      <c r="E270" s="1"/>
      <c r="F270" s="1"/>
      <c r="G270" s="1"/>
      <c r="H270" s="1"/>
      <c r="I270" s="1"/>
      <c r="J270" s="147"/>
      <c r="K270" s="1"/>
      <c r="L270" s="1"/>
      <c r="M270" s="1"/>
      <c r="N270" s="1"/>
      <c r="O270" s="1"/>
      <c r="P270" s="1"/>
      <c r="Q270" s="1"/>
      <c r="R270" s="1"/>
      <c r="S270" s="1"/>
      <c r="T270" s="1"/>
      <c r="U270" s="144">
        <v>46014</v>
      </c>
      <c r="V270" s="1">
        <f>IF(U270&gt;=E$28,IF(U270&lt;=$E$29,0,1),1)</f>
        <v>1</v>
      </c>
      <c r="W270" s="149">
        <v>46014</v>
      </c>
      <c r="X270" s="150">
        <f>IF(($X$1=""),0,IF(ISBLANK(W270)=FALSE,1,0))</f>
        <v>1</v>
      </c>
      <c r="Y270" s="149"/>
      <c r="Z270" s="150">
        <f>IF(ISBLANK(Y270)=FALSE,1,0)</f>
        <v>0</v>
      </c>
      <c r="AA270" s="149" t="str">
        <f>_xlfn.IFNA(VLOOKUP(U270,$E$45:$E$54,1,FALSE),"Z")</f>
        <v>Z</v>
      </c>
      <c r="AB270" s="150">
        <f>IF(AA270="Z",0,1)</f>
        <v>0</v>
      </c>
      <c r="AC270" s="150">
        <f>IF(V270+X270+Z270+AB270&gt;0,0,1)</f>
        <v>0</v>
      </c>
      <c r="AD270" s="149">
        <f>U270-1</f>
        <v>46013</v>
      </c>
      <c r="AF270" s="150">
        <f>IF($AC270=1,IF(AND($E$31="yes", $U270&lt;$E$32),1,IF(OR($E$31="no", $E$31=""),IF(AND(E$34="yes", U270&lt;E$35),1,IF(OR(E$34="no", E$34=""),1,0)),0)),0)</f>
        <v>0</v>
      </c>
      <c r="AG270" s="150">
        <f>IF($AC270=1,IF(AND($E$31="yes", $U270&gt;=$E$32),IF(AND($E$34="yes", $U270&gt;=$E$35),0,1),0),0)</f>
        <v>0</v>
      </c>
      <c r="AH270" s="150">
        <f>IF($AC270=1,IF(AND($E$34="yes", $U270&gt;=$E$35),1,0),0)</f>
        <v>0</v>
      </c>
      <c r="AJ270" s="1"/>
      <c r="AK270" s="1"/>
      <c r="AL270" s="1"/>
      <c r="AM270" s="1"/>
      <c r="AN270" s="1"/>
      <c r="AO270" s="1"/>
      <c r="AP270" s="1"/>
      <c r="AQ270" s="1"/>
      <c r="AR270" s="1"/>
      <c r="AS270" s="1"/>
      <c r="AT270" s="1"/>
    </row>
    <row r="271" spans="1:46" s="150" customFormat="1">
      <c r="A271" s="204"/>
      <c r="B271" s="1"/>
      <c r="C271" s="1"/>
      <c r="D271" s="1"/>
      <c r="E271" s="1"/>
      <c r="F271" s="1"/>
      <c r="G271" s="1"/>
      <c r="H271" s="1"/>
      <c r="I271" s="1"/>
      <c r="J271" s="147"/>
      <c r="K271" s="1"/>
      <c r="L271" s="1"/>
      <c r="M271" s="1"/>
      <c r="N271" s="1"/>
      <c r="O271" s="1"/>
      <c r="P271" s="1"/>
      <c r="Q271" s="1"/>
      <c r="R271" s="1"/>
      <c r="S271" s="1"/>
      <c r="T271" s="1"/>
      <c r="U271" s="144">
        <v>46015</v>
      </c>
      <c r="V271" s="1">
        <f>IF(U271&gt;=E$28,IF(U271&lt;=$E$29,0,1),1)</f>
        <v>1</v>
      </c>
      <c r="W271" s="149">
        <v>46015</v>
      </c>
      <c r="X271" s="150">
        <f>IF(($X$1=""),0,IF(ISBLANK(W271)=FALSE,1,0))</f>
        <v>1</v>
      </c>
      <c r="Y271" s="149"/>
      <c r="Z271" s="150">
        <f>IF(ISBLANK(Y271)=FALSE,1,0)</f>
        <v>0</v>
      </c>
      <c r="AA271" s="149" t="str">
        <f>_xlfn.IFNA(VLOOKUP(U271,$E$45:$E$54,1,FALSE),"Z")</f>
        <v>Z</v>
      </c>
      <c r="AB271" s="150">
        <f>IF(AA271="Z",0,1)</f>
        <v>0</v>
      </c>
      <c r="AC271" s="150">
        <f>IF(V271+X271+Z271+AB271&gt;0,0,1)</f>
        <v>0</v>
      </c>
      <c r="AD271" s="149">
        <f>U271-1</f>
        <v>46014</v>
      </c>
      <c r="AF271" s="150">
        <f>IF($AC271=1,IF(AND($E$31="yes", $U271&lt;$E$32),1,IF(OR($E$31="no", $E$31=""),IF(AND(E$34="yes", U271&lt;E$35),1,IF(OR(E$34="no", E$34=""),1,0)),0)),0)</f>
        <v>0</v>
      </c>
      <c r="AG271" s="150">
        <f>IF($AC271=1,IF(AND($E$31="yes", $U271&gt;=$E$32),IF(AND($E$34="yes", $U271&gt;=$E$35),0,1),0),0)</f>
        <v>0</v>
      </c>
      <c r="AH271" s="150">
        <f>IF($AC271=1,IF(AND($E$34="yes", $U271&gt;=$E$35),1,0),0)</f>
        <v>0</v>
      </c>
      <c r="AJ271" s="1"/>
      <c r="AK271" s="1"/>
      <c r="AL271" s="1"/>
      <c r="AM271" s="1"/>
      <c r="AN271" s="1"/>
      <c r="AO271" s="1"/>
      <c r="AP271" s="1"/>
      <c r="AQ271" s="1"/>
      <c r="AR271" s="1"/>
      <c r="AS271" s="1"/>
      <c r="AT271" s="1"/>
    </row>
    <row r="272" spans="1:46" s="150" customFormat="1">
      <c r="A272" s="204"/>
      <c r="B272" s="1"/>
      <c r="C272" s="1"/>
      <c r="D272" s="1"/>
      <c r="E272" s="1"/>
      <c r="F272" s="1"/>
      <c r="G272" s="1"/>
      <c r="H272" s="1"/>
      <c r="I272" s="1"/>
      <c r="J272" s="147"/>
      <c r="K272" s="1"/>
      <c r="L272" s="1"/>
      <c r="M272" s="1"/>
      <c r="N272" s="1"/>
      <c r="O272" s="1"/>
      <c r="P272" s="1"/>
      <c r="Q272" s="1"/>
      <c r="R272" s="1"/>
      <c r="S272" s="1"/>
      <c r="T272" s="1"/>
      <c r="U272" s="144">
        <v>46016</v>
      </c>
      <c r="V272" s="1">
        <f>IF(U272&gt;=E$28,IF(U272&lt;=$E$29,0,1),1)</f>
        <v>1</v>
      </c>
      <c r="W272" s="149">
        <v>46016</v>
      </c>
      <c r="X272" s="150">
        <f>IF(($X$1=""),0,IF(ISBLANK(W272)=FALSE,1,0))</f>
        <v>1</v>
      </c>
      <c r="Y272" s="149"/>
      <c r="Z272" s="150">
        <f>IF(ISBLANK(Y272)=FALSE,1,0)</f>
        <v>0</v>
      </c>
      <c r="AA272" s="149" t="str">
        <f>_xlfn.IFNA(VLOOKUP(U272,$E$45:$E$54,1,FALSE),"Z")</f>
        <v>Z</v>
      </c>
      <c r="AB272" s="150">
        <f>IF(AA272="Z",0,1)</f>
        <v>0</v>
      </c>
      <c r="AC272" s="150">
        <f>IF(V272+X272+Z272+AB272&gt;0,0,1)</f>
        <v>0</v>
      </c>
      <c r="AD272" s="149">
        <f>U272-1</f>
        <v>46015</v>
      </c>
      <c r="AF272" s="150">
        <f>IF($AC272=1,IF(AND($E$31="yes", $U272&lt;$E$32),1,IF(OR($E$31="no", $E$31=""),IF(AND(E$34="yes", U272&lt;E$35),1,IF(OR(E$34="no", E$34=""),1,0)),0)),0)</f>
        <v>0</v>
      </c>
      <c r="AG272" s="150">
        <f>IF($AC272=1,IF(AND($E$31="yes", $U272&gt;=$E$32),IF(AND($E$34="yes", $U272&gt;=$E$35),0,1),0),0)</f>
        <v>0</v>
      </c>
      <c r="AH272" s="150">
        <f>IF($AC272=1,IF(AND($E$34="yes", $U272&gt;=$E$35),1,0),0)</f>
        <v>0</v>
      </c>
      <c r="AJ272" s="1"/>
      <c r="AK272" s="1"/>
      <c r="AL272" s="1"/>
      <c r="AM272" s="1"/>
      <c r="AN272" s="1"/>
      <c r="AO272" s="1"/>
      <c r="AP272" s="1"/>
      <c r="AQ272" s="1"/>
      <c r="AR272" s="1"/>
      <c r="AS272" s="1"/>
      <c r="AT272" s="1"/>
    </row>
    <row r="273" spans="1:46" s="150" customFormat="1">
      <c r="A273" s="204"/>
      <c r="B273" s="1"/>
      <c r="C273" s="1"/>
      <c r="D273" s="1"/>
      <c r="E273" s="1"/>
      <c r="F273" s="1"/>
      <c r="G273" s="1"/>
      <c r="H273" s="1"/>
      <c r="I273" s="1"/>
      <c r="J273" s="147"/>
      <c r="K273" s="1"/>
      <c r="L273" s="1"/>
      <c r="M273" s="1"/>
      <c r="N273" s="1"/>
      <c r="O273" s="1"/>
      <c r="P273" s="1"/>
      <c r="Q273" s="1"/>
      <c r="R273" s="1"/>
      <c r="S273" s="1"/>
      <c r="T273" s="1"/>
      <c r="U273" s="144">
        <v>46017</v>
      </c>
      <c r="V273" s="1">
        <f>IF(U273&gt;=E$28,IF(U273&lt;=$E$29,0,1),1)</f>
        <v>1</v>
      </c>
      <c r="W273" s="149">
        <v>46017</v>
      </c>
      <c r="X273" s="150">
        <f>IF(($X$1=""),0,IF(ISBLANK(W273)=FALSE,1,0))</f>
        <v>1</v>
      </c>
      <c r="Y273" s="149"/>
      <c r="Z273" s="150">
        <f>IF(ISBLANK(Y273)=FALSE,1,0)</f>
        <v>0</v>
      </c>
      <c r="AA273" s="149" t="str">
        <f>_xlfn.IFNA(VLOOKUP(U273,$E$45:$E$54,1,FALSE),"Z")</f>
        <v>Z</v>
      </c>
      <c r="AB273" s="150">
        <f>IF(AA273="Z",0,1)</f>
        <v>0</v>
      </c>
      <c r="AC273" s="150">
        <f>IF(V273+X273+Z273+AB273&gt;0,0,1)</f>
        <v>0</v>
      </c>
      <c r="AD273" s="149">
        <f>U273-1</f>
        <v>46016</v>
      </c>
      <c r="AF273" s="150">
        <f>IF($AC273=1,IF(AND($E$31="yes", $U273&lt;$E$32),1,IF(OR($E$31="no", $E$31=""),IF(AND(E$34="yes", U273&lt;E$35),1,IF(OR(E$34="no", E$34=""),1,0)),0)),0)</f>
        <v>0</v>
      </c>
      <c r="AG273" s="150">
        <f>IF($AC273=1,IF(AND($E$31="yes", $U273&gt;=$E$32),IF(AND($E$34="yes", $U273&gt;=$E$35),0,1),0),0)</f>
        <v>0</v>
      </c>
      <c r="AH273" s="150">
        <f>IF($AC273=1,IF(AND($E$34="yes", $U273&gt;=$E$35),1,0),0)</f>
        <v>0</v>
      </c>
      <c r="AJ273" s="1"/>
      <c r="AK273" s="1"/>
      <c r="AL273" s="1"/>
      <c r="AM273" s="1"/>
      <c r="AN273" s="1"/>
      <c r="AO273" s="1"/>
      <c r="AP273" s="1"/>
      <c r="AQ273" s="1"/>
      <c r="AR273" s="1"/>
      <c r="AS273" s="1"/>
      <c r="AT273" s="1"/>
    </row>
    <row r="274" spans="1:46" s="150" customFormat="1">
      <c r="A274" s="204"/>
      <c r="B274" s="1"/>
      <c r="C274" s="1"/>
      <c r="D274" s="1"/>
      <c r="E274" s="1"/>
      <c r="F274" s="1"/>
      <c r="G274" s="1"/>
      <c r="H274" s="1"/>
      <c r="I274" s="1"/>
      <c r="J274" s="147"/>
      <c r="K274" s="1"/>
      <c r="L274" s="1"/>
      <c r="M274" s="1"/>
      <c r="N274" s="1"/>
      <c r="O274" s="1"/>
      <c r="P274" s="1"/>
      <c r="Q274" s="1"/>
      <c r="R274" s="1"/>
      <c r="S274" s="1"/>
      <c r="T274" s="1"/>
      <c r="U274" s="144">
        <v>46018</v>
      </c>
      <c r="V274" s="1">
        <f>IF(U274&gt;=E$28,IF(U274&lt;=$E$29,0,1),1)</f>
        <v>1</v>
      </c>
      <c r="W274" s="149">
        <v>46018</v>
      </c>
      <c r="X274" s="150">
        <f>IF(($X$1=""),0,IF(ISBLANK(W274)=FALSE,1,0))</f>
        <v>1</v>
      </c>
      <c r="Y274" s="149">
        <v>46018</v>
      </c>
      <c r="Z274" s="150">
        <f>IF(ISBLANK(Y274)=FALSE,1,0)</f>
        <v>1</v>
      </c>
      <c r="AA274" s="149" t="str">
        <f>_xlfn.IFNA(VLOOKUP(U274,$E$45:$E$54,1,FALSE),"Z")</f>
        <v>Z</v>
      </c>
      <c r="AB274" s="150">
        <f>IF(AA274="Z",0,1)</f>
        <v>0</v>
      </c>
      <c r="AC274" s="150">
        <f>IF(V274+X274+Z274+AB274&gt;0,0,1)</f>
        <v>0</v>
      </c>
      <c r="AD274" s="149">
        <f>U274-1</f>
        <v>46017</v>
      </c>
      <c r="AF274" s="150">
        <f>IF($AC274=1,IF(AND($E$31="yes", $U274&lt;$E$32),1,IF(OR($E$31="no", $E$31=""),IF(AND(E$34="yes", U274&lt;E$35),1,IF(OR(E$34="no", E$34=""),1,0)),0)),0)</f>
        <v>0</v>
      </c>
      <c r="AG274" s="150">
        <f>IF($AC274=1,IF(AND($E$31="yes", $U274&gt;=$E$32),IF(AND($E$34="yes", $U274&gt;=$E$35),0,1),0),0)</f>
        <v>0</v>
      </c>
      <c r="AH274" s="150">
        <f>IF($AC274=1,IF(AND($E$34="yes", $U274&gt;=$E$35),1,0),0)</f>
        <v>0</v>
      </c>
      <c r="AJ274" s="1"/>
      <c r="AK274" s="1"/>
      <c r="AL274" s="1"/>
      <c r="AM274" s="1"/>
      <c r="AN274" s="1"/>
      <c r="AO274" s="1"/>
      <c r="AP274" s="1"/>
      <c r="AQ274" s="1"/>
      <c r="AR274" s="1"/>
      <c r="AS274" s="1"/>
      <c r="AT274" s="1"/>
    </row>
    <row r="275" spans="1:46" s="150" customFormat="1">
      <c r="A275" s="204"/>
      <c r="B275" s="1"/>
      <c r="C275" s="1"/>
      <c r="D275" s="1"/>
      <c r="E275" s="1"/>
      <c r="F275" s="1"/>
      <c r="G275" s="1"/>
      <c r="H275" s="1"/>
      <c r="I275" s="1"/>
      <c r="J275" s="147"/>
      <c r="K275" s="1"/>
      <c r="L275" s="1"/>
      <c r="M275" s="1"/>
      <c r="N275" s="1"/>
      <c r="O275" s="1"/>
      <c r="P275" s="1"/>
      <c r="Q275" s="1"/>
      <c r="R275" s="1"/>
      <c r="S275" s="1"/>
      <c r="T275" s="1"/>
      <c r="U275" s="144">
        <v>46019</v>
      </c>
      <c r="V275" s="1">
        <f>IF(U275&gt;=E$28,IF(U275&lt;=$E$29,0,1),1)</f>
        <v>1</v>
      </c>
      <c r="W275" s="149">
        <v>46019</v>
      </c>
      <c r="X275" s="150">
        <f>IF(($X$1=""),0,IF(ISBLANK(W275)=FALSE,1,0))</f>
        <v>1</v>
      </c>
      <c r="Y275" s="149">
        <v>46019</v>
      </c>
      <c r="Z275" s="150">
        <f>IF(ISBLANK(Y275)=FALSE,1,0)</f>
        <v>1</v>
      </c>
      <c r="AA275" s="149" t="str">
        <f>_xlfn.IFNA(VLOOKUP(U275,$E$45:$E$54,1,FALSE),"Z")</f>
        <v>Z</v>
      </c>
      <c r="AB275" s="150">
        <f>IF(AA275="Z",0,1)</f>
        <v>0</v>
      </c>
      <c r="AC275" s="150">
        <f>IF(V275+X275+Z275+AB275&gt;0,0,1)</f>
        <v>0</v>
      </c>
      <c r="AD275" s="149">
        <f>U275-1</f>
        <v>46018</v>
      </c>
      <c r="AF275" s="150">
        <f>IF($AC275=1,IF(AND($E$31="yes", $U275&lt;$E$32),1,IF(OR($E$31="no", $E$31=""),IF(AND(E$34="yes", U275&lt;E$35),1,IF(OR(E$34="no", E$34=""),1,0)),0)),0)</f>
        <v>0</v>
      </c>
      <c r="AG275" s="150">
        <f>IF($AC275=1,IF(AND($E$31="yes", $U275&gt;=$E$32),IF(AND($E$34="yes", $U275&gt;=$E$35),0,1),0),0)</f>
        <v>0</v>
      </c>
      <c r="AH275" s="150">
        <f>IF($AC275=1,IF(AND($E$34="yes", $U275&gt;=$E$35),1,0),0)</f>
        <v>0</v>
      </c>
      <c r="AJ275" s="1"/>
      <c r="AK275" s="1"/>
      <c r="AL275" s="1"/>
      <c r="AM275" s="1"/>
      <c r="AN275" s="1"/>
      <c r="AO275" s="1"/>
      <c r="AP275" s="1"/>
      <c r="AQ275" s="1"/>
      <c r="AR275" s="1"/>
      <c r="AS275" s="1"/>
      <c r="AT275" s="1"/>
    </row>
    <row r="276" spans="1:46" s="150" customFormat="1">
      <c r="A276" s="204"/>
      <c r="B276" s="1"/>
      <c r="C276" s="1"/>
      <c r="D276" s="1"/>
      <c r="E276" s="1"/>
      <c r="F276" s="1"/>
      <c r="G276" s="1"/>
      <c r="H276" s="1"/>
      <c r="I276" s="1"/>
      <c r="J276" s="147"/>
      <c r="K276" s="1"/>
      <c r="L276" s="1"/>
      <c r="M276" s="1"/>
      <c r="N276" s="1"/>
      <c r="O276" s="1"/>
      <c r="P276" s="1"/>
      <c r="Q276" s="1"/>
      <c r="R276" s="1"/>
      <c r="S276" s="1"/>
      <c r="T276" s="1"/>
      <c r="U276" s="144">
        <v>46020</v>
      </c>
      <c r="V276" s="1">
        <f>IF(U276&gt;=E$28,IF(U276&lt;=$E$29,0,1),1)</f>
        <v>1</v>
      </c>
      <c r="W276" s="149">
        <v>46020</v>
      </c>
      <c r="X276" s="150">
        <f>IF(($X$1=""),0,IF(ISBLANK(W276)=FALSE,1,0))</f>
        <v>1</v>
      </c>
      <c r="Y276" s="149"/>
      <c r="Z276" s="150">
        <f>IF(ISBLANK(Y276)=FALSE,1,0)</f>
        <v>0</v>
      </c>
      <c r="AA276" s="149" t="str">
        <f>_xlfn.IFNA(VLOOKUP(U276,$E$45:$E$54,1,FALSE),"Z")</f>
        <v>Z</v>
      </c>
      <c r="AB276" s="150">
        <f>IF(AA276="Z",0,1)</f>
        <v>0</v>
      </c>
      <c r="AC276" s="150">
        <f>IF(V276+X276+Z276+AB276&gt;0,0,1)</f>
        <v>0</v>
      </c>
      <c r="AD276" s="149">
        <f>U276-1</f>
        <v>46019</v>
      </c>
      <c r="AF276" s="150">
        <f>IF($AC276=1,IF(AND($E$31="yes", $U276&lt;$E$32),1,IF(OR($E$31="no", $E$31=""),IF(AND(E$34="yes", U276&lt;E$35),1,IF(OR(E$34="no", E$34=""),1,0)),0)),0)</f>
        <v>0</v>
      </c>
      <c r="AG276" s="150">
        <f>IF($AC276=1,IF(AND($E$31="yes", $U276&gt;=$E$32),IF(AND($E$34="yes", $U276&gt;=$E$35),0,1),0),0)</f>
        <v>0</v>
      </c>
      <c r="AH276" s="150">
        <f>IF($AC276=1,IF(AND($E$34="yes", $U276&gt;=$E$35),1,0),0)</f>
        <v>0</v>
      </c>
      <c r="AJ276" s="1"/>
      <c r="AK276" s="1"/>
      <c r="AL276" s="1"/>
      <c r="AM276" s="1"/>
      <c r="AN276" s="1"/>
      <c r="AO276" s="1"/>
      <c r="AP276" s="1"/>
      <c r="AQ276" s="1"/>
      <c r="AR276" s="1"/>
      <c r="AS276" s="1"/>
      <c r="AT276" s="1"/>
    </row>
    <row r="277" spans="1:46" s="150" customFormat="1">
      <c r="A277" s="204"/>
      <c r="B277" s="1"/>
      <c r="C277" s="1"/>
      <c r="D277" s="1"/>
      <c r="E277" s="1"/>
      <c r="F277" s="1"/>
      <c r="G277" s="1"/>
      <c r="H277" s="1"/>
      <c r="I277" s="1"/>
      <c r="J277" s="147"/>
      <c r="K277" s="1"/>
      <c r="L277" s="1"/>
      <c r="M277" s="1"/>
      <c r="N277" s="1"/>
      <c r="O277" s="1"/>
      <c r="P277" s="1"/>
      <c r="Q277" s="1"/>
      <c r="R277" s="1"/>
      <c r="S277" s="1"/>
      <c r="T277" s="1"/>
      <c r="U277" s="144">
        <v>46021</v>
      </c>
      <c r="V277" s="1">
        <f>IF(U277&gt;=E$28,IF(U277&lt;=$E$29,0,1),1)</f>
        <v>1</v>
      </c>
      <c r="W277" s="149">
        <v>46021</v>
      </c>
      <c r="X277" s="150">
        <f>IF(($X$1=""),0,IF(ISBLANK(W277)=FALSE,1,0))</f>
        <v>1</v>
      </c>
      <c r="Y277" s="149"/>
      <c r="Z277" s="150">
        <f>IF(ISBLANK(Y277)=FALSE,1,0)</f>
        <v>0</v>
      </c>
      <c r="AA277" s="149" t="str">
        <f>_xlfn.IFNA(VLOOKUP(U277,$E$45:$E$54,1,FALSE),"Z")</f>
        <v>Z</v>
      </c>
      <c r="AB277" s="150">
        <f>IF(AA277="Z",0,1)</f>
        <v>0</v>
      </c>
      <c r="AC277" s="150">
        <f>IF(V277+X277+Z277+AB277&gt;0,0,1)</f>
        <v>0</v>
      </c>
      <c r="AD277" s="149">
        <f>U277-1</f>
        <v>46020</v>
      </c>
      <c r="AF277" s="150">
        <f>IF($AC277=1,IF(AND($E$31="yes", $U277&lt;$E$32),1,IF(OR($E$31="no", $E$31=""),IF(AND(E$34="yes", U277&lt;E$35),1,IF(OR(E$34="no", E$34=""),1,0)),0)),0)</f>
        <v>0</v>
      </c>
      <c r="AG277" s="150">
        <f>IF($AC277=1,IF(AND($E$31="yes", $U277&gt;=$E$32),IF(AND($E$34="yes", $U277&gt;=$E$35),0,1),0),0)</f>
        <v>0</v>
      </c>
      <c r="AH277" s="150">
        <f>IF($AC277=1,IF(AND($E$34="yes", $U277&gt;=$E$35),1,0),0)</f>
        <v>0</v>
      </c>
      <c r="AJ277" s="1"/>
      <c r="AK277" s="1"/>
      <c r="AL277" s="1"/>
      <c r="AM277" s="1"/>
      <c r="AN277" s="1"/>
      <c r="AO277" s="1"/>
      <c r="AP277" s="1"/>
      <c r="AQ277" s="1"/>
      <c r="AR277" s="1"/>
      <c r="AS277" s="1"/>
      <c r="AT277" s="1"/>
    </row>
    <row r="278" spans="1:46" s="150" customFormat="1">
      <c r="A278" s="204"/>
      <c r="B278" s="1"/>
      <c r="C278" s="1"/>
      <c r="D278" s="1"/>
      <c r="E278" s="1"/>
      <c r="F278" s="1"/>
      <c r="G278" s="1"/>
      <c r="H278" s="1"/>
      <c r="I278" s="1"/>
      <c r="J278" s="147"/>
      <c r="K278" s="1"/>
      <c r="L278" s="1"/>
      <c r="M278" s="1"/>
      <c r="N278" s="1"/>
      <c r="O278" s="1"/>
      <c r="P278" s="1"/>
      <c r="Q278" s="1"/>
      <c r="R278" s="1"/>
      <c r="S278" s="1"/>
      <c r="T278" s="1"/>
      <c r="U278" s="144">
        <v>46022</v>
      </c>
      <c r="V278" s="1">
        <f>IF(U278&gt;=E$28,IF(U278&lt;=$E$29,0,1),1)</f>
        <v>1</v>
      </c>
      <c r="W278" s="149">
        <v>46022</v>
      </c>
      <c r="X278" s="150">
        <f>IF(($X$1=""),0,IF(ISBLANK(W278)=FALSE,1,0))</f>
        <v>1</v>
      </c>
      <c r="Y278" s="149"/>
      <c r="Z278" s="150">
        <f>IF(ISBLANK(Y278)=FALSE,1,0)</f>
        <v>0</v>
      </c>
      <c r="AA278" s="149" t="str">
        <f>_xlfn.IFNA(VLOOKUP(U278,$E$45:$E$54,1,FALSE),"Z")</f>
        <v>Z</v>
      </c>
      <c r="AB278" s="150">
        <f>IF(AA278="Z",0,1)</f>
        <v>0</v>
      </c>
      <c r="AC278" s="150">
        <f>IF(V278+X278+Z278+AB278&gt;0,0,1)</f>
        <v>0</v>
      </c>
      <c r="AD278" s="149">
        <f>U278-1</f>
        <v>46021</v>
      </c>
      <c r="AF278" s="150">
        <f>IF($AC278=1,IF(AND($E$31="yes", $U278&lt;$E$32),1,IF(OR($E$31="no", $E$31=""),IF(AND(E$34="yes", U278&lt;E$35),1,IF(OR(E$34="no", E$34=""),1,0)),0)),0)</f>
        <v>0</v>
      </c>
      <c r="AG278" s="150">
        <f>IF($AC278=1,IF(AND($E$31="yes", $U278&gt;=$E$32),IF(AND($E$34="yes", $U278&gt;=$E$35),0,1),0),0)</f>
        <v>0</v>
      </c>
      <c r="AH278" s="150">
        <f>IF($AC278=1,IF(AND($E$34="yes", $U278&gt;=$E$35),1,0),0)</f>
        <v>0</v>
      </c>
      <c r="AJ278" s="1"/>
      <c r="AK278" s="1"/>
      <c r="AL278" s="1"/>
      <c r="AM278" s="1"/>
      <c r="AN278" s="1"/>
      <c r="AO278" s="1"/>
      <c r="AP278" s="1"/>
      <c r="AQ278" s="1"/>
      <c r="AR278" s="1"/>
      <c r="AS278" s="1"/>
      <c r="AT278" s="1"/>
    </row>
    <row r="279" spans="1:46" s="150" customFormat="1">
      <c r="A279" s="204"/>
      <c r="B279" s="1"/>
      <c r="C279" s="1"/>
      <c r="D279" s="1"/>
      <c r="E279" s="1"/>
      <c r="F279" s="1"/>
      <c r="G279" s="1"/>
      <c r="H279" s="1"/>
      <c r="I279" s="1"/>
      <c r="J279" s="147"/>
      <c r="K279" s="1"/>
      <c r="L279" s="1"/>
      <c r="M279" s="1"/>
      <c r="N279" s="1"/>
      <c r="O279" s="1"/>
      <c r="P279" s="1"/>
      <c r="Q279" s="1"/>
      <c r="R279" s="1"/>
      <c r="S279" s="1"/>
      <c r="T279" s="1"/>
      <c r="U279" s="144">
        <v>46023</v>
      </c>
      <c r="V279" s="1">
        <f>IF(U279&gt;=E$28,IF(U279&lt;=$E$29,0,1),1)</f>
        <v>1</v>
      </c>
      <c r="W279" s="149">
        <v>46023</v>
      </c>
      <c r="X279" s="150">
        <f>IF(($X$1=""),0,IF(ISBLANK(W279)=FALSE,1,0))</f>
        <v>1</v>
      </c>
      <c r="Y279" s="149"/>
      <c r="Z279" s="150">
        <f>IF(ISBLANK(Y279)=FALSE,1,0)</f>
        <v>0</v>
      </c>
      <c r="AA279" s="149" t="str">
        <f>_xlfn.IFNA(VLOOKUP(U279,$E$45:$E$54,1,FALSE),"Z")</f>
        <v>Z</v>
      </c>
      <c r="AB279" s="150">
        <f>IF(AA279="Z",0,1)</f>
        <v>0</v>
      </c>
      <c r="AC279" s="150">
        <f>IF(V279+X279+Z279+AB279&gt;0,0,1)</f>
        <v>0</v>
      </c>
      <c r="AD279" s="149">
        <f>U279-1</f>
        <v>46022</v>
      </c>
      <c r="AF279" s="150">
        <f>IF($AC279=1,IF(AND($E$31="yes", $U279&lt;$E$32),1,IF(OR($E$31="no", $E$31=""),IF(AND(E$34="yes", U279&lt;E$35),1,IF(OR(E$34="no", E$34=""),1,0)),0)),0)</f>
        <v>0</v>
      </c>
      <c r="AG279" s="150">
        <f>IF($AC279=1,IF(AND($E$31="yes", $U279&gt;=$E$32),IF(AND($E$34="yes", $U279&gt;=$E$35),0,1),0),0)</f>
        <v>0</v>
      </c>
      <c r="AH279" s="150">
        <f>IF($AC279=1,IF(AND($E$34="yes", $U279&gt;=$E$35),1,0),0)</f>
        <v>0</v>
      </c>
      <c r="AJ279" s="1"/>
      <c r="AK279" s="1"/>
      <c r="AL279" s="1"/>
      <c r="AM279" s="1"/>
      <c r="AN279" s="1"/>
      <c r="AO279" s="1"/>
      <c r="AP279" s="1"/>
      <c r="AQ279" s="1"/>
      <c r="AR279" s="1"/>
      <c r="AS279" s="1"/>
      <c r="AT279" s="1"/>
    </row>
    <row r="280" spans="1:46" s="150" customFormat="1">
      <c r="A280" s="204"/>
      <c r="B280" s="1"/>
      <c r="C280" s="1"/>
      <c r="D280" s="1"/>
      <c r="E280" s="1"/>
      <c r="F280" s="1"/>
      <c r="G280" s="1"/>
      <c r="H280" s="1"/>
      <c r="I280" s="1"/>
      <c r="J280" s="147"/>
      <c r="K280" s="1"/>
      <c r="L280" s="1"/>
      <c r="M280" s="1"/>
      <c r="N280" s="1"/>
      <c r="O280" s="1"/>
      <c r="P280" s="1"/>
      <c r="Q280" s="1"/>
      <c r="R280" s="1"/>
      <c r="S280" s="1"/>
      <c r="T280" s="1"/>
      <c r="U280" s="144">
        <v>46024</v>
      </c>
      <c r="V280" s="1">
        <f>IF(U280&gt;=E$28,IF(U280&lt;=$E$29,0,1),1)</f>
        <v>1</v>
      </c>
      <c r="W280" s="149">
        <v>46024</v>
      </c>
      <c r="X280" s="150">
        <f>IF(($X$1=""),0,IF(ISBLANK(W280)=FALSE,1,0))</f>
        <v>1</v>
      </c>
      <c r="Y280" s="149"/>
      <c r="Z280" s="150">
        <f>IF(ISBLANK(Y280)=FALSE,1,0)</f>
        <v>0</v>
      </c>
      <c r="AA280" s="149" t="str">
        <f>_xlfn.IFNA(VLOOKUP(U280,$E$45:$E$54,1,FALSE),"Z")</f>
        <v>Z</v>
      </c>
      <c r="AB280" s="150">
        <f>IF(AA280="Z",0,1)</f>
        <v>0</v>
      </c>
      <c r="AC280" s="150">
        <f>IF(V280+X280+Z280+AB280&gt;0,0,1)</f>
        <v>0</v>
      </c>
      <c r="AD280" s="149">
        <f>U280-1</f>
        <v>46023</v>
      </c>
      <c r="AF280" s="150">
        <f>IF($AC280=1,IF(AND($E$31="yes", $U280&lt;$E$32),1,IF(OR($E$31="no", $E$31=""),IF(AND(E$34="yes", U280&lt;E$35),1,IF(OR(E$34="no", E$34=""),1,0)),0)),0)</f>
        <v>0</v>
      </c>
      <c r="AG280" s="150">
        <f>IF($AC280=1,IF(AND($E$31="yes", $U280&gt;=$E$32),IF(AND($E$34="yes", $U280&gt;=$E$35),0,1),0),0)</f>
        <v>0</v>
      </c>
      <c r="AH280" s="150">
        <f>IF($AC280=1,IF(AND($E$34="yes", $U280&gt;=$E$35),1,0),0)</f>
        <v>0</v>
      </c>
      <c r="AJ280" s="1"/>
      <c r="AK280" s="1"/>
      <c r="AL280" s="1"/>
      <c r="AM280" s="1"/>
      <c r="AN280" s="1"/>
      <c r="AO280" s="1"/>
      <c r="AP280" s="1"/>
      <c r="AQ280" s="1"/>
      <c r="AR280" s="1"/>
      <c r="AS280" s="1"/>
      <c r="AT280" s="1"/>
    </row>
    <row r="281" spans="1:46" s="150" customFormat="1">
      <c r="A281" s="204"/>
      <c r="B281" s="1"/>
      <c r="C281" s="1"/>
      <c r="D281" s="1"/>
      <c r="E281" s="1"/>
      <c r="F281" s="1"/>
      <c r="G281" s="1"/>
      <c r="H281" s="1"/>
      <c r="I281" s="1"/>
      <c r="J281" s="147"/>
      <c r="K281" s="1"/>
      <c r="L281" s="1"/>
      <c r="M281" s="1"/>
      <c r="N281" s="1"/>
      <c r="O281" s="1"/>
      <c r="P281" s="1"/>
      <c r="Q281" s="1"/>
      <c r="R281" s="1"/>
      <c r="S281" s="1"/>
      <c r="T281" s="1"/>
      <c r="U281" s="144">
        <v>46025</v>
      </c>
      <c r="V281" s="1">
        <f>IF(U281&gt;=E$28,IF(U281&lt;=$E$29,0,1),1)</f>
        <v>1</v>
      </c>
      <c r="W281" s="149"/>
      <c r="X281" s="150">
        <f>IF(($X$1=""),0,IF(ISBLANK(W281)=FALSE,1,0))</f>
        <v>0</v>
      </c>
      <c r="Y281" s="149">
        <v>45660</v>
      </c>
      <c r="Z281" s="150">
        <f>IF(ISBLANK(Y281)=FALSE,1,0)</f>
        <v>1</v>
      </c>
      <c r="AA281" s="149" t="str">
        <f>_xlfn.IFNA(VLOOKUP(U281,$E$45:$E$54,1,FALSE),"Z")</f>
        <v>Z</v>
      </c>
      <c r="AB281" s="150">
        <f>IF(AA281="Z",0,1)</f>
        <v>0</v>
      </c>
      <c r="AC281" s="150">
        <f>IF(V281+X281+Z281+AB281&gt;0,0,1)</f>
        <v>0</v>
      </c>
      <c r="AD281" s="149">
        <f>U281-1</f>
        <v>46024</v>
      </c>
      <c r="AF281" s="150">
        <f>IF($AC281=1,IF(AND($E$31="yes", $U281&lt;$E$32),1,IF(OR($E$31="no", $E$31=""),IF(AND(E$34="yes", U281&lt;E$35),1,IF(OR(E$34="no", E$34=""),1,0)),0)),0)</f>
        <v>0</v>
      </c>
      <c r="AG281" s="150">
        <f>IF($AC281=1,IF(AND($E$31="yes", $U281&gt;=$E$32),IF(AND($E$34="yes", $U281&gt;=$E$35),0,1),0),0)</f>
        <v>0</v>
      </c>
      <c r="AH281" s="150">
        <f>IF($AC281=1,IF(AND($E$34="yes", $U281&gt;=$E$35),1,0),0)</f>
        <v>0</v>
      </c>
      <c r="AJ281" s="1"/>
      <c r="AK281" s="1"/>
      <c r="AL281" s="1"/>
      <c r="AM281" s="1"/>
      <c r="AN281" s="1"/>
      <c r="AO281" s="1"/>
      <c r="AP281" s="1"/>
      <c r="AQ281" s="1"/>
      <c r="AR281" s="1"/>
      <c r="AS281" s="1"/>
      <c r="AT281" s="1"/>
    </row>
    <row r="282" spans="1:46" s="150" customFormat="1">
      <c r="A282" s="204"/>
      <c r="B282" s="1"/>
      <c r="C282" s="1"/>
      <c r="D282" s="1"/>
      <c r="E282" s="1"/>
      <c r="F282" s="1"/>
      <c r="G282" s="1"/>
      <c r="H282" s="1"/>
      <c r="I282" s="1"/>
      <c r="J282" s="147"/>
      <c r="K282" s="1"/>
      <c r="L282" s="1"/>
      <c r="M282" s="1"/>
      <c r="N282" s="1"/>
      <c r="O282" s="1"/>
      <c r="P282" s="1"/>
      <c r="Q282" s="1"/>
      <c r="R282" s="1"/>
      <c r="S282" s="1"/>
      <c r="T282" s="1"/>
      <c r="U282" s="144">
        <v>46026</v>
      </c>
      <c r="V282" s="1">
        <f>IF(U282&gt;=E$28,IF(U282&lt;=$E$29,0,1),1)</f>
        <v>1</v>
      </c>
      <c r="W282" s="149"/>
      <c r="X282" s="150">
        <f>IF(($X$1=""),0,IF(ISBLANK(W282)=FALSE,1,0))</f>
        <v>0</v>
      </c>
      <c r="Y282" s="149">
        <v>45661</v>
      </c>
      <c r="Z282" s="150">
        <f>IF(ISBLANK(Y282)=FALSE,1,0)</f>
        <v>1</v>
      </c>
      <c r="AA282" s="149" t="str">
        <f>_xlfn.IFNA(VLOOKUP(U282,$E$45:$E$54,1,FALSE),"Z")</f>
        <v>Z</v>
      </c>
      <c r="AB282" s="150">
        <f>IF(AA282="Z",0,1)</f>
        <v>0</v>
      </c>
      <c r="AC282" s="150">
        <f>IF(V282+X282+Z282+AB282&gt;0,0,1)</f>
        <v>0</v>
      </c>
      <c r="AD282" s="149">
        <f>U282-1</f>
        <v>46025</v>
      </c>
      <c r="AF282" s="150">
        <f>IF($AC282=1,IF(AND($E$31="yes", $U282&lt;$E$32),1,IF(OR($E$31="no", $E$31=""),IF(AND(E$34="yes", U282&lt;E$35),1,IF(OR(E$34="no", E$34=""),1,0)),0)),0)</f>
        <v>0</v>
      </c>
      <c r="AG282" s="150">
        <f>IF($AC282=1,IF(AND($E$31="yes", $U282&gt;=$E$32),IF(AND($E$34="yes", $U282&gt;=$E$35),0,1),0),0)</f>
        <v>0</v>
      </c>
      <c r="AH282" s="150">
        <f>IF($AC282=1,IF(AND($E$34="yes", $U282&gt;=$E$35),1,0),0)</f>
        <v>0</v>
      </c>
      <c r="AJ282" s="1"/>
      <c r="AK282" s="1"/>
      <c r="AL282" s="1"/>
      <c r="AM282" s="1"/>
      <c r="AN282" s="1"/>
      <c r="AO282" s="1"/>
      <c r="AP282" s="1"/>
      <c r="AQ282" s="1"/>
      <c r="AR282" s="1"/>
      <c r="AS282" s="1"/>
      <c r="AT282" s="1"/>
    </row>
    <row r="283" spans="1:46" s="150" customFormat="1">
      <c r="A283" s="204"/>
      <c r="B283" s="1"/>
      <c r="C283" s="1"/>
      <c r="D283" s="1"/>
      <c r="E283" s="1"/>
      <c r="F283" s="1"/>
      <c r="G283" s="1"/>
      <c r="H283" s="1"/>
      <c r="I283" s="1"/>
      <c r="J283" s="147"/>
      <c r="K283" s="1"/>
      <c r="L283" s="1"/>
      <c r="M283" s="1"/>
      <c r="N283" s="1"/>
      <c r="O283" s="1"/>
      <c r="P283" s="1"/>
      <c r="Q283" s="1"/>
      <c r="R283" s="1"/>
      <c r="S283" s="1"/>
      <c r="T283" s="1"/>
      <c r="U283" s="144">
        <v>46027</v>
      </c>
      <c r="V283" s="1">
        <f>IF(U283&gt;=E$28,IF(U283&lt;=$E$29,0,1),1)</f>
        <v>1</v>
      </c>
      <c r="W283" s="149"/>
      <c r="X283" s="150">
        <f>IF(($X$1=""),0,IF(ISBLANK(W283)=FALSE,1,0))</f>
        <v>0</v>
      </c>
      <c r="Y283" s="149"/>
      <c r="Z283" s="150">
        <f>IF(ISBLANK(Y283)=FALSE,1,0)</f>
        <v>0</v>
      </c>
      <c r="AA283" s="149" t="str">
        <f>_xlfn.IFNA(VLOOKUP(U283,$E$45:$E$54,1,FALSE),"Z")</f>
        <v>Z</v>
      </c>
      <c r="AB283" s="150">
        <f>IF(AA283="Z",0,1)</f>
        <v>0</v>
      </c>
      <c r="AC283" s="150">
        <f>IF(V283+X283+Z283+AB283&gt;0,0,1)</f>
        <v>0</v>
      </c>
      <c r="AD283" s="149">
        <f>U283-1</f>
        <v>46026</v>
      </c>
      <c r="AF283" s="150">
        <f>IF($AC283=1,IF(AND($E$31="yes", $U283&lt;$E$32),1,IF(OR($E$31="no", $E$31=""),IF(AND(E$34="yes", U283&lt;E$35),1,IF(OR(E$34="no", E$34=""),1,0)),0)),0)</f>
        <v>0</v>
      </c>
      <c r="AG283" s="150">
        <f>IF($AC283=1,IF(AND($E$31="yes", $U283&gt;=$E$32),IF(AND($E$34="yes", $U283&gt;=$E$35),0,1),0),0)</f>
        <v>0</v>
      </c>
      <c r="AH283" s="150">
        <f>IF($AC283=1,IF(AND($E$34="yes", $U283&gt;=$E$35),1,0),0)</f>
        <v>0</v>
      </c>
      <c r="AJ283" s="1"/>
      <c r="AK283" s="1"/>
      <c r="AL283" s="1"/>
      <c r="AM283" s="1"/>
      <c r="AN283" s="1"/>
      <c r="AO283" s="1"/>
      <c r="AP283" s="1"/>
      <c r="AQ283" s="1"/>
      <c r="AR283" s="1"/>
      <c r="AS283" s="1"/>
      <c r="AT283" s="1"/>
    </row>
    <row r="284" spans="1:46" s="150" customFormat="1">
      <c r="A284" s="204"/>
      <c r="B284" s="1"/>
      <c r="C284" s="1"/>
      <c r="D284" s="1"/>
      <c r="E284" s="1"/>
      <c r="F284" s="1"/>
      <c r="G284" s="1"/>
      <c r="H284" s="1"/>
      <c r="I284" s="1"/>
      <c r="J284" s="147"/>
      <c r="K284" s="1"/>
      <c r="L284" s="1"/>
      <c r="M284" s="1"/>
      <c r="N284" s="1"/>
      <c r="O284" s="1"/>
      <c r="P284" s="1"/>
      <c r="Q284" s="1"/>
      <c r="R284" s="1"/>
      <c r="S284" s="1"/>
      <c r="T284" s="1"/>
      <c r="U284" s="144">
        <v>46028</v>
      </c>
      <c r="V284" s="1">
        <f>IF(U284&gt;=E$28,IF(U284&lt;=$E$29,0,1),1)</f>
        <v>1</v>
      </c>
      <c r="W284" s="149"/>
      <c r="X284" s="150">
        <f>IF(($X$1=""),0,IF(ISBLANK(W284)=FALSE,1,0))</f>
        <v>0</v>
      </c>
      <c r="Y284" s="149"/>
      <c r="Z284" s="150">
        <f>IF(ISBLANK(Y284)=FALSE,1,0)</f>
        <v>0</v>
      </c>
      <c r="AA284" s="149" t="str">
        <f>_xlfn.IFNA(VLOOKUP(U284,$E$45:$E$54,1,FALSE),"Z")</f>
        <v>Z</v>
      </c>
      <c r="AB284" s="150">
        <f>IF(AA284="Z",0,1)</f>
        <v>0</v>
      </c>
      <c r="AC284" s="150">
        <f>IF(V284+X284+Z284+AB284&gt;0,0,1)</f>
        <v>0</v>
      </c>
      <c r="AD284" s="149">
        <f>U284-1</f>
        <v>46027</v>
      </c>
      <c r="AF284" s="150">
        <f>IF($AC284=1,IF(AND($E$31="yes", $U284&lt;$E$32),1,IF(OR($E$31="no", $E$31=""),IF(AND(E$34="yes", U284&lt;E$35),1,IF(OR(E$34="no", E$34=""),1,0)),0)),0)</f>
        <v>0</v>
      </c>
      <c r="AG284" s="150">
        <f>IF($AC284=1,IF(AND($E$31="yes", $U284&gt;=$E$32),IF(AND($E$34="yes", $U284&gt;=$E$35),0,1),0),0)</f>
        <v>0</v>
      </c>
      <c r="AH284" s="150">
        <f>IF($AC284=1,IF(AND($E$34="yes", $U284&gt;=$E$35),1,0),0)</f>
        <v>0</v>
      </c>
      <c r="AJ284" s="1"/>
      <c r="AK284" s="1"/>
      <c r="AL284" s="1"/>
      <c r="AM284" s="1"/>
      <c r="AN284" s="1"/>
      <c r="AO284" s="1"/>
      <c r="AP284" s="1"/>
      <c r="AQ284" s="1"/>
      <c r="AR284" s="1"/>
      <c r="AS284" s="1"/>
      <c r="AT284" s="1"/>
    </row>
    <row r="285" spans="1:46" s="150" customFormat="1">
      <c r="A285" s="204"/>
      <c r="B285" s="1"/>
      <c r="C285" s="1"/>
      <c r="D285" s="1"/>
      <c r="E285" s="1"/>
      <c r="F285" s="1"/>
      <c r="G285" s="1"/>
      <c r="H285" s="1"/>
      <c r="I285" s="1"/>
      <c r="J285" s="147"/>
      <c r="K285" s="1"/>
      <c r="L285" s="1"/>
      <c r="M285" s="1"/>
      <c r="N285" s="1"/>
      <c r="O285" s="1"/>
      <c r="P285" s="1"/>
      <c r="Q285" s="1"/>
      <c r="R285" s="1"/>
      <c r="S285" s="1"/>
      <c r="T285" s="1"/>
      <c r="U285" s="144">
        <v>46029</v>
      </c>
      <c r="V285" s="1">
        <f>IF(U285&gt;=E$28,IF(U285&lt;=$E$29,0,1),1)</f>
        <v>1</v>
      </c>
      <c r="W285" s="149"/>
      <c r="X285" s="150">
        <f>IF(($X$1=""),0,IF(ISBLANK(W285)=FALSE,1,0))</f>
        <v>0</v>
      </c>
      <c r="Y285" s="149"/>
      <c r="Z285" s="150">
        <f>IF(ISBLANK(Y285)=FALSE,1,0)</f>
        <v>0</v>
      </c>
      <c r="AA285" s="149" t="str">
        <f>_xlfn.IFNA(VLOOKUP(U285,$E$45:$E$54,1,FALSE),"Z")</f>
        <v>Z</v>
      </c>
      <c r="AB285" s="150">
        <f>IF(AA285="Z",0,1)</f>
        <v>0</v>
      </c>
      <c r="AC285" s="150">
        <f>IF(V285+X285+Z285+AB285&gt;0,0,1)</f>
        <v>0</v>
      </c>
      <c r="AD285" s="149">
        <f>U285-1</f>
        <v>46028</v>
      </c>
      <c r="AF285" s="150">
        <f>IF($AC285=1,IF(AND($E$31="yes", $U285&lt;$E$32),1,IF(OR($E$31="no", $E$31=""),IF(AND(E$34="yes", U285&lt;E$35),1,IF(OR(E$34="no", E$34=""),1,0)),0)),0)</f>
        <v>0</v>
      </c>
      <c r="AG285" s="150">
        <f>IF($AC285=1,IF(AND($E$31="yes", $U285&gt;=$E$32),IF(AND($E$34="yes", $U285&gt;=$E$35),0,1),0),0)</f>
        <v>0</v>
      </c>
      <c r="AH285" s="150">
        <f>IF($AC285=1,IF(AND($E$34="yes", $U285&gt;=$E$35),1,0),0)</f>
        <v>0</v>
      </c>
      <c r="AJ285" s="1"/>
      <c r="AK285" s="1"/>
      <c r="AL285" s="1"/>
      <c r="AM285" s="1"/>
      <c r="AN285" s="1"/>
      <c r="AO285" s="1"/>
      <c r="AP285" s="1"/>
      <c r="AQ285" s="1"/>
      <c r="AR285" s="1"/>
      <c r="AS285" s="1"/>
      <c r="AT285" s="1"/>
    </row>
    <row r="286" spans="1:46" s="150" customFormat="1">
      <c r="A286" s="204"/>
      <c r="B286" s="1"/>
      <c r="C286" s="1"/>
      <c r="D286" s="1"/>
      <c r="E286" s="1"/>
      <c r="F286" s="1"/>
      <c r="G286" s="1"/>
      <c r="H286" s="1"/>
      <c r="I286" s="1"/>
      <c r="J286" s="147"/>
      <c r="K286" s="1"/>
      <c r="L286" s="1"/>
      <c r="M286" s="1"/>
      <c r="N286" s="1"/>
      <c r="O286" s="1"/>
      <c r="P286" s="1"/>
      <c r="Q286" s="1"/>
      <c r="R286" s="1"/>
      <c r="S286" s="1"/>
      <c r="T286" s="1"/>
      <c r="U286" s="144">
        <v>46030</v>
      </c>
      <c r="V286" s="1">
        <f>IF(U286&gt;=E$28,IF(U286&lt;=$E$29,0,1),1)</f>
        <v>1</v>
      </c>
      <c r="W286" s="149"/>
      <c r="X286" s="150">
        <f>IF(($X$1=""),0,IF(ISBLANK(W286)=FALSE,1,0))</f>
        <v>0</v>
      </c>
      <c r="Y286" s="149"/>
      <c r="Z286" s="150">
        <f>IF(ISBLANK(Y286)=FALSE,1,0)</f>
        <v>0</v>
      </c>
      <c r="AA286" s="149" t="str">
        <f>_xlfn.IFNA(VLOOKUP(U286,$E$45:$E$54,1,FALSE),"Z")</f>
        <v>Z</v>
      </c>
      <c r="AB286" s="150">
        <f>IF(AA286="Z",0,1)</f>
        <v>0</v>
      </c>
      <c r="AC286" s="150">
        <f>IF(V286+X286+Z286+AB286&gt;0,0,1)</f>
        <v>0</v>
      </c>
      <c r="AD286" s="149">
        <f>U286-1</f>
        <v>46029</v>
      </c>
      <c r="AF286" s="150">
        <f>IF($AC286=1,IF(AND($E$31="yes", $U286&lt;$E$32),1,IF(OR($E$31="no", $E$31=""),IF(AND(E$34="yes", U286&lt;E$35),1,IF(OR(E$34="no", E$34=""),1,0)),0)),0)</f>
        <v>0</v>
      </c>
      <c r="AG286" s="150">
        <f>IF($AC286=1,IF(AND($E$31="yes", $U286&gt;=$E$32),IF(AND($E$34="yes", $U286&gt;=$E$35),0,1),0),0)</f>
        <v>0</v>
      </c>
      <c r="AH286" s="150">
        <f>IF($AC286=1,IF(AND($E$34="yes", $U286&gt;=$E$35),1,0),0)</f>
        <v>0</v>
      </c>
      <c r="AJ286" s="1"/>
      <c r="AK286" s="1"/>
      <c r="AL286" s="1"/>
      <c r="AM286" s="1"/>
      <c r="AN286" s="1"/>
      <c r="AO286" s="1"/>
      <c r="AP286" s="1"/>
      <c r="AQ286" s="1"/>
      <c r="AR286" s="1"/>
      <c r="AS286" s="1"/>
      <c r="AT286" s="1"/>
    </row>
    <row r="287" spans="1:46" s="150" customFormat="1">
      <c r="A287" s="204"/>
      <c r="B287" s="1"/>
      <c r="C287" s="1"/>
      <c r="D287" s="1"/>
      <c r="E287" s="1"/>
      <c r="F287" s="1"/>
      <c r="G287" s="1"/>
      <c r="H287" s="1"/>
      <c r="I287" s="1"/>
      <c r="J287" s="147"/>
      <c r="K287" s="1"/>
      <c r="L287" s="1"/>
      <c r="M287" s="1"/>
      <c r="N287" s="1"/>
      <c r="O287" s="1"/>
      <c r="P287" s="1"/>
      <c r="Q287" s="1"/>
      <c r="R287" s="1"/>
      <c r="S287" s="1"/>
      <c r="T287" s="1"/>
      <c r="U287" s="144">
        <v>46031</v>
      </c>
      <c r="V287" s="1">
        <f>IF(U287&gt;=E$28,IF(U287&lt;=$E$29,0,1),1)</f>
        <v>1</v>
      </c>
      <c r="W287" s="149"/>
      <c r="X287" s="150">
        <f>IF(($X$1=""),0,IF(ISBLANK(W287)=FALSE,1,0))</f>
        <v>0</v>
      </c>
      <c r="Y287" s="149"/>
      <c r="Z287" s="150">
        <f>IF(ISBLANK(Y287)=FALSE,1,0)</f>
        <v>0</v>
      </c>
      <c r="AA287" s="149" t="str">
        <f>_xlfn.IFNA(VLOOKUP(U287,$E$45:$E$54,1,FALSE),"Z")</f>
        <v>Z</v>
      </c>
      <c r="AB287" s="150">
        <f>IF(AA287="Z",0,1)</f>
        <v>0</v>
      </c>
      <c r="AC287" s="150">
        <f>IF(V287+X287+Z287+AB287&gt;0,0,1)</f>
        <v>0</v>
      </c>
      <c r="AD287" s="149">
        <f>U287-1</f>
        <v>46030</v>
      </c>
      <c r="AF287" s="150">
        <f>IF($AC287=1,IF(AND($E$31="yes", $U287&lt;$E$32),1,IF(OR($E$31="no", $E$31=""),IF(AND(E$34="yes", U287&lt;E$35),1,IF(OR(E$34="no", E$34=""),1,0)),0)),0)</f>
        <v>0</v>
      </c>
      <c r="AG287" s="150">
        <f>IF($AC287=1,IF(AND($E$31="yes", $U287&gt;=$E$32),IF(AND($E$34="yes", $U287&gt;=$E$35),0,1),0),0)</f>
        <v>0</v>
      </c>
      <c r="AH287" s="150">
        <f>IF($AC287=1,IF(AND($E$34="yes", $U287&gt;=$E$35),1,0),0)</f>
        <v>0</v>
      </c>
      <c r="AJ287" s="1"/>
      <c r="AK287" s="1"/>
      <c r="AL287" s="1"/>
      <c r="AM287" s="1"/>
      <c r="AN287" s="1"/>
      <c r="AO287" s="1"/>
      <c r="AP287" s="1"/>
      <c r="AQ287" s="1"/>
      <c r="AR287" s="1"/>
      <c r="AS287" s="1"/>
      <c r="AT287" s="1"/>
    </row>
    <row r="288" spans="1:46" s="150" customFormat="1">
      <c r="A288" s="204"/>
      <c r="B288" s="1"/>
      <c r="C288" s="1"/>
      <c r="D288" s="1"/>
      <c r="E288" s="1"/>
      <c r="F288" s="1"/>
      <c r="G288" s="1"/>
      <c r="H288" s="1"/>
      <c r="I288" s="1"/>
      <c r="J288" s="147"/>
      <c r="K288" s="1"/>
      <c r="L288" s="1"/>
      <c r="M288" s="1"/>
      <c r="N288" s="1"/>
      <c r="O288" s="1"/>
      <c r="P288" s="1"/>
      <c r="Q288" s="1"/>
      <c r="R288" s="1"/>
      <c r="S288" s="1"/>
      <c r="T288" s="1"/>
      <c r="U288" s="144">
        <v>46032</v>
      </c>
      <c r="V288" s="1">
        <f>IF(U288&gt;=E$28,IF(U288&lt;=$E$29,0,1),1)</f>
        <v>1</v>
      </c>
      <c r="W288" s="149"/>
      <c r="X288" s="150">
        <f>IF(($X$1=""),0,IF(ISBLANK(W288)=FALSE,1,0))</f>
        <v>0</v>
      </c>
      <c r="Y288" s="149">
        <v>46032</v>
      </c>
      <c r="Z288" s="150">
        <f>IF(ISBLANK(Y288)=FALSE,1,0)</f>
        <v>1</v>
      </c>
      <c r="AA288" s="149" t="str">
        <f>_xlfn.IFNA(VLOOKUP(U288,$E$45:$E$54,1,FALSE),"Z")</f>
        <v>Z</v>
      </c>
      <c r="AB288" s="150">
        <f>IF(AA288="Z",0,1)</f>
        <v>0</v>
      </c>
      <c r="AC288" s="150">
        <f>IF(V288+X288+Z288+AB288&gt;0,0,1)</f>
        <v>0</v>
      </c>
      <c r="AD288" s="149">
        <f>U288-1</f>
        <v>46031</v>
      </c>
      <c r="AF288" s="150">
        <f>IF($AC288=1,IF(AND($E$31="yes", $U288&lt;$E$32),1,IF(OR($E$31="no", $E$31=""),IF(AND(E$34="yes", U288&lt;E$35),1,IF(OR(E$34="no", E$34=""),1,0)),0)),0)</f>
        <v>0</v>
      </c>
      <c r="AG288" s="150">
        <f>IF($AC288=1,IF(AND($E$31="yes", $U288&gt;=$E$32),IF(AND($E$34="yes", $U288&gt;=$E$35),0,1),0),0)</f>
        <v>0</v>
      </c>
      <c r="AH288" s="150">
        <f>IF($AC288=1,IF(AND($E$34="yes", $U288&gt;=$E$35),1,0),0)</f>
        <v>0</v>
      </c>
      <c r="AJ288" s="1"/>
      <c r="AK288" s="1"/>
      <c r="AL288" s="1"/>
      <c r="AM288" s="1"/>
      <c r="AN288" s="1"/>
      <c r="AO288" s="1"/>
      <c r="AP288" s="1"/>
      <c r="AQ288" s="1"/>
      <c r="AR288" s="1"/>
      <c r="AS288" s="1"/>
      <c r="AT288" s="1"/>
    </row>
    <row r="289" spans="1:46" s="150" customFormat="1">
      <c r="A289" s="204"/>
      <c r="B289" s="1"/>
      <c r="C289" s="1"/>
      <c r="D289" s="1"/>
      <c r="E289" s="1"/>
      <c r="F289" s="1"/>
      <c r="G289" s="1"/>
      <c r="H289" s="1"/>
      <c r="I289" s="1"/>
      <c r="J289" s="147"/>
      <c r="K289" s="1"/>
      <c r="L289" s="1"/>
      <c r="M289" s="1"/>
      <c r="N289" s="1"/>
      <c r="O289" s="1"/>
      <c r="P289" s="1"/>
      <c r="Q289" s="1"/>
      <c r="R289" s="1"/>
      <c r="S289" s="1"/>
      <c r="T289" s="1"/>
      <c r="U289" s="144">
        <v>46033</v>
      </c>
      <c r="V289" s="1">
        <f>IF(U289&gt;=E$28,IF(U289&lt;=$E$29,0,1),1)</f>
        <v>1</v>
      </c>
      <c r="W289" s="149"/>
      <c r="X289" s="150">
        <f>IF(($X$1=""),0,IF(ISBLANK(W289)=FALSE,1,0))</f>
        <v>0</v>
      </c>
      <c r="Y289" s="149">
        <v>46033</v>
      </c>
      <c r="Z289" s="150">
        <f>IF(ISBLANK(Y289)=FALSE,1,0)</f>
        <v>1</v>
      </c>
      <c r="AA289" s="149" t="str">
        <f>_xlfn.IFNA(VLOOKUP(U289,$E$45:$E$54,1,FALSE),"Z")</f>
        <v>Z</v>
      </c>
      <c r="AB289" s="150">
        <f>IF(AA289="Z",0,1)</f>
        <v>0</v>
      </c>
      <c r="AC289" s="150">
        <f>IF(V289+X289+Z289+AB289&gt;0,0,1)</f>
        <v>0</v>
      </c>
      <c r="AD289" s="149">
        <f>U289-1</f>
        <v>46032</v>
      </c>
      <c r="AF289" s="150">
        <f>IF($AC289=1,IF(AND($E$31="yes", $U289&lt;$E$32),1,IF(OR($E$31="no", $E$31=""),IF(AND(E$34="yes", U289&lt;E$35),1,IF(OR(E$34="no", E$34=""),1,0)),0)),0)</f>
        <v>0</v>
      </c>
      <c r="AG289" s="150">
        <f>IF($AC289=1,IF(AND($E$31="yes", $U289&gt;=$E$32),IF(AND($E$34="yes", $U289&gt;=$E$35),0,1),0),0)</f>
        <v>0</v>
      </c>
      <c r="AH289" s="150">
        <f>IF($AC289=1,IF(AND($E$34="yes", $U289&gt;=$E$35),1,0),0)</f>
        <v>0</v>
      </c>
      <c r="AJ289" s="1"/>
      <c r="AK289" s="1"/>
      <c r="AL289" s="1"/>
      <c r="AM289" s="1"/>
      <c r="AN289" s="1"/>
      <c r="AO289" s="1"/>
      <c r="AP289" s="1"/>
      <c r="AQ289" s="1"/>
      <c r="AR289" s="1"/>
      <c r="AS289" s="1"/>
      <c r="AT289" s="1"/>
    </row>
    <row r="290" spans="1:46" s="150" customFormat="1">
      <c r="A290" s="204"/>
      <c r="B290" s="1"/>
      <c r="C290" s="1"/>
      <c r="D290" s="1"/>
      <c r="E290" s="1"/>
      <c r="F290" s="1"/>
      <c r="G290" s="1"/>
      <c r="H290" s="1"/>
      <c r="I290" s="1"/>
      <c r="J290" s="147"/>
      <c r="K290" s="1"/>
      <c r="L290" s="1"/>
      <c r="M290" s="1"/>
      <c r="N290" s="1"/>
      <c r="O290" s="1"/>
      <c r="P290" s="1"/>
      <c r="Q290" s="1"/>
      <c r="R290" s="1"/>
      <c r="S290" s="1"/>
      <c r="T290" s="1"/>
      <c r="U290" s="144">
        <v>46034</v>
      </c>
      <c r="V290" s="1">
        <f>IF(U290&gt;=E$28,IF(U290&lt;=$E$29,0,1),1)</f>
        <v>1</v>
      </c>
      <c r="W290" s="149"/>
      <c r="X290" s="150">
        <f>IF(($X$1=""),0,IF(ISBLANK(W290)=FALSE,1,0))</f>
        <v>0</v>
      </c>
      <c r="Y290" s="149"/>
      <c r="Z290" s="150">
        <f>IF(ISBLANK(Y290)=FALSE,1,0)</f>
        <v>0</v>
      </c>
      <c r="AA290" s="149" t="str">
        <f>_xlfn.IFNA(VLOOKUP(U290,$E$45:$E$54,1,FALSE),"Z")</f>
        <v>Z</v>
      </c>
      <c r="AB290" s="150">
        <f>IF(AA290="Z",0,1)</f>
        <v>0</v>
      </c>
      <c r="AC290" s="150">
        <f>IF(V290+X290+Z290+AB290&gt;0,0,1)</f>
        <v>0</v>
      </c>
      <c r="AD290" s="149">
        <f>U290-1</f>
        <v>46033</v>
      </c>
      <c r="AF290" s="150">
        <f>IF($AC290=1,IF(AND($E$31="yes", $U290&lt;$E$32),1,IF(OR($E$31="no", $E$31=""),IF(AND(E$34="yes", U290&lt;E$35),1,IF(OR(E$34="no", E$34=""),1,0)),0)),0)</f>
        <v>0</v>
      </c>
      <c r="AG290" s="150">
        <f>IF($AC290=1,IF(AND($E$31="yes", $U290&gt;=$E$32),IF(AND($E$34="yes", $U290&gt;=$E$35),0,1),0),0)</f>
        <v>0</v>
      </c>
      <c r="AH290" s="150">
        <f>IF($AC290=1,IF(AND($E$34="yes", $U290&gt;=$E$35),1,0),0)</f>
        <v>0</v>
      </c>
      <c r="AJ290" s="1"/>
      <c r="AK290" s="1"/>
      <c r="AL290" s="1"/>
      <c r="AM290" s="1"/>
      <c r="AN290" s="1"/>
      <c r="AO290" s="1"/>
      <c r="AP290" s="1"/>
      <c r="AQ290" s="1"/>
      <c r="AR290" s="1"/>
      <c r="AS290" s="1"/>
      <c r="AT290" s="1"/>
    </row>
    <row r="291" spans="1:46" s="150" customFormat="1">
      <c r="A291" s="204"/>
      <c r="B291" s="1"/>
      <c r="C291" s="1"/>
      <c r="D291" s="1"/>
      <c r="E291" s="1"/>
      <c r="F291" s="1"/>
      <c r="G291" s="1"/>
      <c r="H291" s="1"/>
      <c r="I291" s="1"/>
      <c r="J291" s="147"/>
      <c r="K291" s="1"/>
      <c r="L291" s="1"/>
      <c r="M291" s="1"/>
      <c r="N291" s="1"/>
      <c r="O291" s="1"/>
      <c r="P291" s="1"/>
      <c r="Q291" s="1"/>
      <c r="R291" s="1"/>
      <c r="S291" s="1"/>
      <c r="T291" s="1"/>
      <c r="U291" s="144">
        <v>46035</v>
      </c>
      <c r="V291" s="1">
        <f>IF(U291&gt;=E$28,IF(U291&lt;=$E$29,0,1),1)</f>
        <v>1</v>
      </c>
      <c r="W291" s="149"/>
      <c r="X291" s="150">
        <f>IF(($X$1=""),0,IF(ISBLANK(W291)=FALSE,1,0))</f>
        <v>0</v>
      </c>
      <c r="Y291" s="149"/>
      <c r="Z291" s="150">
        <f>IF(ISBLANK(Y291)=FALSE,1,0)</f>
        <v>0</v>
      </c>
      <c r="AA291" s="149" t="str">
        <f>_xlfn.IFNA(VLOOKUP(U291,$E$45:$E$54,1,FALSE),"Z")</f>
        <v>Z</v>
      </c>
      <c r="AB291" s="150">
        <f>IF(AA291="Z",0,1)</f>
        <v>0</v>
      </c>
      <c r="AC291" s="150">
        <f>IF(V291+X291+Z291+AB291&gt;0,0,1)</f>
        <v>0</v>
      </c>
      <c r="AD291" s="149">
        <f>U291-1</f>
        <v>46034</v>
      </c>
      <c r="AF291" s="150">
        <f>IF($AC291=1,IF(AND($E$31="yes", $U291&lt;$E$32),1,IF(OR($E$31="no", $E$31=""),IF(AND(E$34="yes", U291&lt;E$35),1,IF(OR(E$34="no", E$34=""),1,0)),0)),0)</f>
        <v>0</v>
      </c>
      <c r="AG291" s="150">
        <f>IF($AC291=1,IF(AND($E$31="yes", $U291&gt;=$E$32),IF(AND($E$34="yes", $U291&gt;=$E$35),0,1),0),0)</f>
        <v>0</v>
      </c>
      <c r="AH291" s="150">
        <f>IF($AC291=1,IF(AND($E$34="yes", $U291&gt;=$E$35),1,0),0)</f>
        <v>0</v>
      </c>
      <c r="AJ291" s="1"/>
      <c r="AK291" s="1"/>
      <c r="AL291" s="1"/>
      <c r="AM291" s="1"/>
      <c r="AN291" s="1"/>
      <c r="AO291" s="1"/>
      <c r="AP291" s="1"/>
      <c r="AQ291" s="1"/>
      <c r="AR291" s="1"/>
      <c r="AS291" s="1"/>
      <c r="AT291" s="1"/>
    </row>
    <row r="292" spans="1:46" s="150" customFormat="1">
      <c r="A292" s="204"/>
      <c r="B292" s="1"/>
      <c r="C292" s="1"/>
      <c r="D292" s="1"/>
      <c r="E292" s="1"/>
      <c r="F292" s="1"/>
      <c r="G292" s="1"/>
      <c r="H292" s="1"/>
      <c r="I292" s="1"/>
      <c r="J292" s="147"/>
      <c r="K292" s="1"/>
      <c r="L292" s="1"/>
      <c r="M292" s="1"/>
      <c r="N292" s="1"/>
      <c r="O292" s="1"/>
      <c r="P292" s="1"/>
      <c r="Q292" s="1"/>
      <c r="R292" s="1"/>
      <c r="S292" s="1"/>
      <c r="T292" s="1"/>
      <c r="U292" s="144">
        <v>46036</v>
      </c>
      <c r="V292" s="1">
        <f>IF(U292&gt;=E$28,IF(U292&lt;=$E$29,0,1),1)</f>
        <v>1</v>
      </c>
      <c r="W292" s="149"/>
      <c r="X292" s="150">
        <f>IF(($X$1=""),0,IF(ISBLANK(W292)=FALSE,1,0))</f>
        <v>0</v>
      </c>
      <c r="Y292" s="149"/>
      <c r="Z292" s="150">
        <f>IF(ISBLANK(Y292)=FALSE,1,0)</f>
        <v>0</v>
      </c>
      <c r="AA292" s="149" t="str">
        <f>_xlfn.IFNA(VLOOKUP(U292,$E$45:$E$54,1,FALSE),"Z")</f>
        <v>Z</v>
      </c>
      <c r="AB292" s="150">
        <f>IF(AA292="Z",0,1)</f>
        <v>0</v>
      </c>
      <c r="AC292" s="150">
        <f>IF(V292+X292+Z292+AB292&gt;0,0,1)</f>
        <v>0</v>
      </c>
      <c r="AD292" s="149">
        <f>U292-1</f>
        <v>46035</v>
      </c>
      <c r="AF292" s="150">
        <f>IF($AC292=1,IF(AND($E$31="yes", $U292&lt;$E$32),1,IF(OR($E$31="no", $E$31=""),IF(AND(E$34="yes", U292&lt;E$35),1,IF(OR(E$34="no", E$34=""),1,0)),0)),0)</f>
        <v>0</v>
      </c>
      <c r="AG292" s="150">
        <f>IF($AC292=1,IF(AND($E$31="yes", $U292&gt;=$E$32),IF(AND($E$34="yes", $U292&gt;=$E$35),0,1),0),0)</f>
        <v>0</v>
      </c>
      <c r="AH292" s="150">
        <f>IF($AC292=1,IF(AND($E$34="yes", $U292&gt;=$E$35),1,0),0)</f>
        <v>0</v>
      </c>
      <c r="AJ292" s="1"/>
      <c r="AK292" s="1"/>
      <c r="AL292" s="1"/>
      <c r="AM292" s="1"/>
      <c r="AN292" s="1"/>
      <c r="AO292" s="1"/>
      <c r="AP292" s="1"/>
      <c r="AQ292" s="1"/>
      <c r="AR292" s="1"/>
      <c r="AS292" s="1"/>
      <c r="AT292" s="1"/>
    </row>
    <row r="293" spans="1:46" s="150" customFormat="1">
      <c r="A293" s="204"/>
      <c r="B293" s="1"/>
      <c r="C293" s="1"/>
      <c r="D293" s="1"/>
      <c r="E293" s="1"/>
      <c r="F293" s="1"/>
      <c r="G293" s="1"/>
      <c r="H293" s="1"/>
      <c r="I293" s="1"/>
      <c r="J293" s="147"/>
      <c r="K293" s="1"/>
      <c r="L293" s="1"/>
      <c r="M293" s="1"/>
      <c r="N293" s="1"/>
      <c r="O293" s="1"/>
      <c r="P293" s="1"/>
      <c r="Q293" s="1"/>
      <c r="R293" s="1"/>
      <c r="S293" s="1"/>
      <c r="T293" s="1"/>
      <c r="U293" s="144">
        <v>46037</v>
      </c>
      <c r="V293" s="1">
        <f>IF(U293&gt;=E$28,IF(U293&lt;=$E$29,0,1),1)</f>
        <v>1</v>
      </c>
      <c r="W293" s="149"/>
      <c r="X293" s="150">
        <f>IF(($X$1=""),0,IF(ISBLANK(W293)=FALSE,1,0))</f>
        <v>0</v>
      </c>
      <c r="Y293" s="149"/>
      <c r="Z293" s="150">
        <f>IF(ISBLANK(Y293)=FALSE,1,0)</f>
        <v>0</v>
      </c>
      <c r="AA293" s="149" t="str">
        <f>_xlfn.IFNA(VLOOKUP(U293,$E$45:$E$54,1,FALSE),"Z")</f>
        <v>Z</v>
      </c>
      <c r="AB293" s="150">
        <f>IF(AA293="Z",0,1)</f>
        <v>0</v>
      </c>
      <c r="AC293" s="150">
        <f>IF(V293+X293+Z293+AB293&gt;0,0,1)</f>
        <v>0</v>
      </c>
      <c r="AD293" s="149">
        <f>U293-1</f>
        <v>46036</v>
      </c>
      <c r="AF293" s="150">
        <f>IF($AC293=1,IF(AND($E$31="yes", $U293&lt;$E$32),1,IF(OR($E$31="no", $E$31=""),IF(AND(E$34="yes", U293&lt;E$35),1,IF(OR(E$34="no", E$34=""),1,0)),0)),0)</f>
        <v>0</v>
      </c>
      <c r="AG293" s="150">
        <f>IF($AC293=1,IF(AND($E$31="yes", $U293&gt;=$E$32),IF(AND($E$34="yes", $U293&gt;=$E$35),0,1),0),0)</f>
        <v>0</v>
      </c>
      <c r="AH293" s="150">
        <f>IF($AC293=1,IF(AND($E$34="yes", $U293&gt;=$E$35),1,0),0)</f>
        <v>0</v>
      </c>
      <c r="AJ293" s="1"/>
      <c r="AK293" s="1"/>
      <c r="AL293" s="1"/>
      <c r="AM293" s="1"/>
      <c r="AN293" s="1"/>
      <c r="AO293" s="1"/>
      <c r="AP293" s="1"/>
      <c r="AQ293" s="1"/>
      <c r="AR293" s="1"/>
      <c r="AS293" s="1"/>
      <c r="AT293" s="1"/>
    </row>
    <row r="294" spans="1:46" s="150" customFormat="1">
      <c r="A294" s="204"/>
      <c r="B294" s="1"/>
      <c r="C294" s="1"/>
      <c r="D294" s="1"/>
      <c r="E294" s="1"/>
      <c r="F294" s="1"/>
      <c r="G294" s="1"/>
      <c r="H294" s="1"/>
      <c r="I294" s="1"/>
      <c r="J294" s="147"/>
      <c r="K294" s="1"/>
      <c r="L294" s="1"/>
      <c r="M294" s="1"/>
      <c r="N294" s="1"/>
      <c r="O294" s="1"/>
      <c r="P294" s="1"/>
      <c r="Q294" s="1"/>
      <c r="R294" s="1"/>
      <c r="S294" s="1"/>
      <c r="T294" s="1"/>
      <c r="U294" s="144">
        <v>46038</v>
      </c>
      <c r="V294" s="1">
        <f>IF(U294&gt;=E$28,IF(U294&lt;=$E$29,0,1),1)</f>
        <v>1</v>
      </c>
      <c r="W294" s="149"/>
      <c r="X294" s="150">
        <f>IF(($X$1=""),0,IF(ISBLANK(W294)=FALSE,1,0))</f>
        <v>0</v>
      </c>
      <c r="Y294" s="149"/>
      <c r="Z294" s="150">
        <f>IF(ISBLANK(Y294)=FALSE,1,0)</f>
        <v>0</v>
      </c>
      <c r="AA294" s="149" t="str">
        <f>_xlfn.IFNA(VLOOKUP(U294,$E$45:$E$54,1,FALSE),"Z")</f>
        <v>Z</v>
      </c>
      <c r="AB294" s="150">
        <f>IF(AA294="Z",0,1)</f>
        <v>0</v>
      </c>
      <c r="AC294" s="150">
        <f>IF(V294+X294+Z294+AB294&gt;0,0,1)</f>
        <v>0</v>
      </c>
      <c r="AD294" s="149">
        <f>U294-1</f>
        <v>46037</v>
      </c>
      <c r="AF294" s="150">
        <f>IF($AC294=1,IF(AND($E$31="yes", $U294&lt;$E$32),1,IF(OR($E$31="no", $E$31=""),IF(AND(E$34="yes", U294&lt;E$35),1,IF(OR(E$34="no", E$34=""),1,0)),0)),0)</f>
        <v>0</v>
      </c>
      <c r="AG294" s="150">
        <f>IF($AC294=1,IF(AND($E$31="yes", $U294&gt;=$E$32),IF(AND($E$34="yes", $U294&gt;=$E$35),0,1),0),0)</f>
        <v>0</v>
      </c>
      <c r="AH294" s="150">
        <f>IF($AC294=1,IF(AND($E$34="yes", $U294&gt;=$E$35),1,0),0)</f>
        <v>0</v>
      </c>
      <c r="AJ294" s="1"/>
      <c r="AK294" s="1"/>
      <c r="AL294" s="1"/>
      <c r="AM294" s="1"/>
      <c r="AN294" s="1"/>
      <c r="AO294" s="1"/>
      <c r="AP294" s="1"/>
      <c r="AQ294" s="1"/>
      <c r="AR294" s="1"/>
      <c r="AS294" s="1"/>
      <c r="AT294" s="1"/>
    </row>
    <row r="295" spans="1:46" s="150" customFormat="1">
      <c r="A295" s="204"/>
      <c r="B295" s="1"/>
      <c r="C295" s="1"/>
      <c r="D295" s="1"/>
      <c r="E295" s="1"/>
      <c r="F295" s="1"/>
      <c r="G295" s="1"/>
      <c r="H295" s="1"/>
      <c r="I295" s="1"/>
      <c r="J295" s="147"/>
      <c r="K295" s="1"/>
      <c r="L295" s="1"/>
      <c r="M295" s="1"/>
      <c r="N295" s="1"/>
      <c r="O295" s="1"/>
      <c r="P295" s="1"/>
      <c r="Q295" s="1"/>
      <c r="R295" s="1"/>
      <c r="S295" s="1"/>
      <c r="T295" s="1"/>
      <c r="U295" s="144">
        <v>46039</v>
      </c>
      <c r="V295" s="1">
        <f>IF(U295&gt;=E$28,IF(U295&lt;=$E$29,0,1),1)</f>
        <v>1</v>
      </c>
      <c r="W295" s="149"/>
      <c r="X295" s="150">
        <f>IF(($X$1=""),0,IF(ISBLANK(W295)=FALSE,1,0))</f>
        <v>0</v>
      </c>
      <c r="Y295" s="149">
        <v>46039</v>
      </c>
      <c r="Z295" s="150">
        <f>IF(ISBLANK(Y295)=FALSE,1,0)</f>
        <v>1</v>
      </c>
      <c r="AA295" s="149" t="str">
        <f>_xlfn.IFNA(VLOOKUP(U295,$E$45:$E$54,1,FALSE),"Z")</f>
        <v>Z</v>
      </c>
      <c r="AB295" s="150">
        <f>IF(AA295="Z",0,1)</f>
        <v>0</v>
      </c>
      <c r="AC295" s="150">
        <f>IF(V295+X295+Z295+AB295&gt;0,0,1)</f>
        <v>0</v>
      </c>
      <c r="AD295" s="149">
        <f>U295-1</f>
        <v>46038</v>
      </c>
      <c r="AF295" s="150">
        <f>IF($AC295=1,IF(AND($E$31="yes", $U295&lt;$E$32),1,IF(OR($E$31="no", $E$31=""),IF(AND(E$34="yes", U295&lt;E$35),1,IF(OR(E$34="no", E$34=""),1,0)),0)),0)</f>
        <v>0</v>
      </c>
      <c r="AG295" s="150">
        <f>IF($AC295=1,IF(AND($E$31="yes", $U295&gt;=$E$32),IF(AND($E$34="yes", $U295&gt;=$E$35),0,1),0),0)</f>
        <v>0</v>
      </c>
      <c r="AH295" s="150">
        <f>IF($AC295=1,IF(AND($E$34="yes", $U295&gt;=$E$35),1,0),0)</f>
        <v>0</v>
      </c>
      <c r="AJ295" s="1"/>
      <c r="AK295" s="1"/>
      <c r="AL295" s="1"/>
      <c r="AM295" s="1"/>
      <c r="AN295" s="1"/>
      <c r="AO295" s="1"/>
      <c r="AP295" s="1"/>
      <c r="AQ295" s="1"/>
      <c r="AR295" s="1"/>
      <c r="AS295" s="1"/>
      <c r="AT295" s="1"/>
    </row>
    <row r="296" spans="1:46" s="150" customFormat="1">
      <c r="A296" s="204"/>
      <c r="B296" s="1"/>
      <c r="C296" s="1"/>
      <c r="D296" s="1"/>
      <c r="E296" s="1"/>
      <c r="F296" s="1"/>
      <c r="G296" s="1"/>
      <c r="H296" s="1"/>
      <c r="I296" s="1"/>
      <c r="J296" s="147"/>
      <c r="K296" s="1"/>
      <c r="L296" s="1"/>
      <c r="M296" s="1"/>
      <c r="N296" s="1"/>
      <c r="O296" s="1"/>
      <c r="P296" s="1"/>
      <c r="Q296" s="1"/>
      <c r="R296" s="1"/>
      <c r="S296" s="1"/>
      <c r="T296" s="1"/>
      <c r="U296" s="144">
        <v>46040</v>
      </c>
      <c r="V296" s="1">
        <f>IF(U296&gt;=E$28,IF(U296&lt;=$E$29,0,1),1)</f>
        <v>1</v>
      </c>
      <c r="W296" s="149"/>
      <c r="X296" s="150">
        <f>IF(($X$1=""),0,IF(ISBLANK(W296)=FALSE,1,0))</f>
        <v>0</v>
      </c>
      <c r="Y296" s="149">
        <v>46040</v>
      </c>
      <c r="Z296" s="150">
        <f>IF(ISBLANK(Y296)=FALSE,1,0)</f>
        <v>1</v>
      </c>
      <c r="AA296" s="149" t="str">
        <f>_xlfn.IFNA(VLOOKUP(U296,$E$45:$E$54,1,FALSE),"Z")</f>
        <v>Z</v>
      </c>
      <c r="AB296" s="150">
        <f>IF(AA296="Z",0,1)</f>
        <v>0</v>
      </c>
      <c r="AC296" s="150">
        <f>IF(V296+X296+Z296+AB296&gt;0,0,1)</f>
        <v>0</v>
      </c>
      <c r="AD296" s="149">
        <f>U296-1</f>
        <v>46039</v>
      </c>
      <c r="AF296" s="150">
        <f>IF($AC296=1,IF(AND($E$31="yes", $U296&lt;$E$32),1,IF(OR($E$31="no", $E$31=""),IF(AND(E$34="yes", U296&lt;E$35),1,IF(OR(E$34="no", E$34=""),1,0)),0)),0)</f>
        <v>0</v>
      </c>
      <c r="AG296" s="150">
        <f>IF($AC296=1,IF(AND($E$31="yes", $U296&gt;=$E$32),IF(AND($E$34="yes", $U296&gt;=$E$35),0,1),0),0)</f>
        <v>0</v>
      </c>
      <c r="AH296" s="150">
        <f>IF($AC296=1,IF(AND($E$34="yes", $U296&gt;=$E$35),1,0),0)</f>
        <v>0</v>
      </c>
      <c r="AJ296" s="1"/>
      <c r="AK296" s="1"/>
      <c r="AL296" s="1"/>
      <c r="AM296" s="1"/>
      <c r="AN296" s="1"/>
      <c r="AO296" s="1"/>
      <c r="AP296" s="1"/>
      <c r="AQ296" s="1"/>
      <c r="AR296" s="1"/>
      <c r="AS296" s="1"/>
      <c r="AT296" s="1"/>
    </row>
    <row r="297" spans="1:46" s="150" customFormat="1">
      <c r="A297" s="204"/>
      <c r="B297" s="1"/>
      <c r="C297" s="1"/>
      <c r="D297" s="1"/>
      <c r="E297" s="1"/>
      <c r="F297" s="1"/>
      <c r="G297" s="1"/>
      <c r="H297" s="1"/>
      <c r="I297" s="1"/>
      <c r="J297" s="147"/>
      <c r="K297" s="1"/>
      <c r="L297" s="1"/>
      <c r="M297" s="1"/>
      <c r="N297" s="1"/>
      <c r="O297" s="1"/>
      <c r="P297" s="1"/>
      <c r="Q297" s="1"/>
      <c r="R297" s="1"/>
      <c r="S297" s="1"/>
      <c r="T297" s="1"/>
      <c r="U297" s="144">
        <v>46041</v>
      </c>
      <c r="V297" s="1">
        <f>IF(U297&gt;=E$28,IF(U297&lt;=$E$29,0,1),1)</f>
        <v>1</v>
      </c>
      <c r="W297" s="149"/>
      <c r="X297" s="150">
        <f>IF(($X$1=""),0,IF(ISBLANK(W297)=FALSE,1,0))</f>
        <v>0</v>
      </c>
      <c r="Y297" s="149"/>
      <c r="Z297" s="150">
        <f>IF(ISBLANK(Y297)=FALSE,1,0)</f>
        <v>0</v>
      </c>
      <c r="AA297" s="149" t="str">
        <f>_xlfn.IFNA(VLOOKUP(U297,$E$45:$E$54,1,FALSE),"Z")</f>
        <v>Z</v>
      </c>
      <c r="AB297" s="150">
        <f>IF(AA297="Z",0,1)</f>
        <v>0</v>
      </c>
      <c r="AC297" s="150">
        <f>IF(V297+X297+Z297+AB297&gt;0,0,1)</f>
        <v>0</v>
      </c>
      <c r="AD297" s="149">
        <f>U297-1</f>
        <v>46040</v>
      </c>
      <c r="AF297" s="150">
        <f>IF($AC297=1,IF(AND($E$31="yes", $U297&lt;$E$32),1,IF(OR($E$31="no", $E$31=""),IF(AND(E$34="yes", U297&lt;E$35),1,IF(OR(E$34="no", E$34=""),1,0)),0)),0)</f>
        <v>0</v>
      </c>
      <c r="AG297" s="150">
        <f>IF($AC297=1,IF(AND($E$31="yes", $U297&gt;=$E$32),IF(AND($E$34="yes", $U297&gt;=$E$35),0,1),0),0)</f>
        <v>0</v>
      </c>
      <c r="AH297" s="150">
        <f>IF($AC297=1,IF(AND($E$34="yes", $U297&gt;=$E$35),1,0),0)</f>
        <v>0</v>
      </c>
      <c r="AJ297" s="1"/>
      <c r="AK297" s="1"/>
      <c r="AL297" s="1"/>
      <c r="AM297" s="1"/>
      <c r="AN297" s="1"/>
      <c r="AO297" s="1"/>
      <c r="AP297" s="1"/>
      <c r="AQ297" s="1"/>
      <c r="AR297" s="1"/>
      <c r="AS297" s="1"/>
      <c r="AT297" s="1"/>
    </row>
    <row r="298" spans="1:46" s="150" customFormat="1">
      <c r="A298" s="204"/>
      <c r="B298" s="1"/>
      <c r="C298" s="1"/>
      <c r="D298" s="1"/>
      <c r="E298" s="1"/>
      <c r="F298" s="1"/>
      <c r="G298" s="1"/>
      <c r="H298" s="1"/>
      <c r="I298" s="1"/>
      <c r="J298" s="147"/>
      <c r="K298" s="1"/>
      <c r="L298" s="1"/>
      <c r="M298" s="1"/>
      <c r="N298" s="1"/>
      <c r="O298" s="1"/>
      <c r="P298" s="1"/>
      <c r="Q298" s="1"/>
      <c r="R298" s="1"/>
      <c r="S298" s="1"/>
      <c r="T298" s="1"/>
      <c r="U298" s="144">
        <v>46042</v>
      </c>
      <c r="V298" s="1">
        <f>IF(U298&gt;=E$28,IF(U298&lt;=$E$29,0,1),1)</f>
        <v>1</v>
      </c>
      <c r="W298" s="149"/>
      <c r="X298" s="150">
        <f>IF(($X$1=""),0,IF(ISBLANK(W298)=FALSE,1,0))</f>
        <v>0</v>
      </c>
      <c r="Y298" s="149"/>
      <c r="Z298" s="150">
        <f>IF(ISBLANK(Y298)=FALSE,1,0)</f>
        <v>0</v>
      </c>
      <c r="AA298" s="149" t="str">
        <f>_xlfn.IFNA(VLOOKUP(U298,$E$45:$E$54,1,FALSE),"Z")</f>
        <v>Z</v>
      </c>
      <c r="AB298" s="150">
        <f>IF(AA298="Z",0,1)</f>
        <v>0</v>
      </c>
      <c r="AC298" s="150">
        <f>IF(V298+X298+Z298+AB298&gt;0,0,1)</f>
        <v>0</v>
      </c>
      <c r="AD298" s="149">
        <f>U298-1</f>
        <v>46041</v>
      </c>
      <c r="AF298" s="150">
        <f>IF($AC298=1,IF(AND($E$31="yes", $U298&lt;$E$32),1,IF(OR($E$31="no", $E$31=""),IF(AND(E$34="yes", U298&lt;E$35),1,IF(OR(E$34="no", E$34=""),1,0)),0)),0)</f>
        <v>0</v>
      </c>
      <c r="AG298" s="150">
        <f>IF($AC298=1,IF(AND($E$31="yes", $U298&gt;=$E$32),IF(AND($E$34="yes", $U298&gt;=$E$35),0,1),0),0)</f>
        <v>0</v>
      </c>
      <c r="AH298" s="150">
        <f>IF($AC298=1,IF(AND($E$34="yes", $U298&gt;=$E$35),1,0),0)</f>
        <v>0</v>
      </c>
      <c r="AJ298" s="1"/>
      <c r="AK298" s="1"/>
      <c r="AL298" s="1"/>
      <c r="AM298" s="1"/>
      <c r="AN298" s="1"/>
      <c r="AO298" s="1"/>
      <c r="AP298" s="1"/>
      <c r="AQ298" s="1"/>
      <c r="AR298" s="1"/>
      <c r="AS298" s="1"/>
      <c r="AT298" s="1"/>
    </row>
    <row r="299" spans="1:46" s="150" customFormat="1">
      <c r="A299" s="204"/>
      <c r="B299" s="1"/>
      <c r="C299" s="1"/>
      <c r="D299" s="1"/>
      <c r="E299" s="1"/>
      <c r="F299" s="1"/>
      <c r="G299" s="1"/>
      <c r="H299" s="1"/>
      <c r="I299" s="1"/>
      <c r="J299" s="147"/>
      <c r="K299" s="1"/>
      <c r="L299" s="1"/>
      <c r="M299" s="1"/>
      <c r="N299" s="1"/>
      <c r="O299" s="1"/>
      <c r="P299" s="1"/>
      <c r="Q299" s="1"/>
      <c r="R299" s="1"/>
      <c r="S299" s="1"/>
      <c r="T299" s="1"/>
      <c r="U299" s="144">
        <v>46043</v>
      </c>
      <c r="V299" s="1">
        <f>IF(U299&gt;=E$28,IF(U299&lt;=$E$29,0,1),1)</f>
        <v>1</v>
      </c>
      <c r="W299" s="149"/>
      <c r="X299" s="150">
        <f>IF(($X$1=""),0,IF(ISBLANK(W299)=FALSE,1,0))</f>
        <v>0</v>
      </c>
      <c r="Y299" s="149"/>
      <c r="Z299" s="150">
        <f>IF(ISBLANK(Y299)=FALSE,1,0)</f>
        <v>0</v>
      </c>
      <c r="AA299" s="149" t="str">
        <f>_xlfn.IFNA(VLOOKUP(U299,$E$45:$E$54,1,FALSE),"Z")</f>
        <v>Z</v>
      </c>
      <c r="AB299" s="150">
        <f>IF(AA299="Z",0,1)</f>
        <v>0</v>
      </c>
      <c r="AC299" s="150">
        <f>IF(V299+X299+Z299+AB299&gt;0,0,1)</f>
        <v>0</v>
      </c>
      <c r="AD299" s="149">
        <f>U299-1</f>
        <v>46042</v>
      </c>
      <c r="AF299" s="150">
        <f>IF($AC299=1,IF(AND($E$31="yes", $U299&lt;$E$32),1,IF(OR($E$31="no", $E$31=""),IF(AND(E$34="yes", U299&lt;E$35),1,IF(OR(E$34="no", E$34=""),1,0)),0)),0)</f>
        <v>0</v>
      </c>
      <c r="AG299" s="150">
        <f>IF($AC299=1,IF(AND($E$31="yes", $U299&gt;=$E$32),IF(AND($E$34="yes", $U299&gt;=$E$35),0,1),0),0)</f>
        <v>0</v>
      </c>
      <c r="AH299" s="150">
        <f>IF($AC299=1,IF(AND($E$34="yes", $U299&gt;=$E$35),1,0),0)</f>
        <v>0</v>
      </c>
      <c r="AJ299" s="1"/>
      <c r="AK299" s="1"/>
      <c r="AL299" s="1"/>
      <c r="AM299" s="1"/>
      <c r="AN299" s="1"/>
      <c r="AO299" s="1"/>
      <c r="AP299" s="1"/>
      <c r="AQ299" s="1"/>
      <c r="AR299" s="1"/>
      <c r="AS299" s="1"/>
      <c r="AT299" s="1"/>
    </row>
    <row r="300" spans="1:46" s="150" customFormat="1">
      <c r="A300" s="204"/>
      <c r="B300" s="1"/>
      <c r="C300" s="1"/>
      <c r="D300" s="1"/>
      <c r="E300" s="1"/>
      <c r="F300" s="1"/>
      <c r="G300" s="1"/>
      <c r="H300" s="1"/>
      <c r="I300" s="1"/>
      <c r="J300" s="147"/>
      <c r="K300" s="1"/>
      <c r="L300" s="1"/>
      <c r="M300" s="1"/>
      <c r="N300" s="1"/>
      <c r="O300" s="1"/>
      <c r="P300" s="1"/>
      <c r="Q300" s="1"/>
      <c r="R300" s="1"/>
      <c r="S300" s="1"/>
      <c r="T300" s="1"/>
      <c r="U300" s="144">
        <v>46044</v>
      </c>
      <c r="V300" s="1">
        <f>IF(U300&gt;=E$28,IF(U300&lt;=$E$29,0,1),1)</f>
        <v>1</v>
      </c>
      <c r="W300" s="149"/>
      <c r="X300" s="150">
        <f>IF(($X$1=""),0,IF(ISBLANK(W300)=FALSE,1,0))</f>
        <v>0</v>
      </c>
      <c r="Y300" s="149"/>
      <c r="Z300" s="150">
        <f>IF(ISBLANK(Y300)=FALSE,1,0)</f>
        <v>0</v>
      </c>
      <c r="AA300" s="149" t="str">
        <f>_xlfn.IFNA(VLOOKUP(U300,$E$45:$E$54,1,FALSE),"Z")</f>
        <v>Z</v>
      </c>
      <c r="AB300" s="150">
        <f>IF(AA300="Z",0,1)</f>
        <v>0</v>
      </c>
      <c r="AC300" s="150">
        <f>IF(V300+X300+Z300+AB300&gt;0,0,1)</f>
        <v>0</v>
      </c>
      <c r="AD300" s="149">
        <f>U300-1</f>
        <v>46043</v>
      </c>
      <c r="AF300" s="150">
        <f>IF($AC300=1,IF(AND($E$31="yes", $U300&lt;$E$32),1,IF(OR($E$31="no", $E$31=""),IF(AND(E$34="yes", U300&lt;E$35),1,IF(OR(E$34="no", E$34=""),1,0)),0)),0)</f>
        <v>0</v>
      </c>
      <c r="AG300" s="150">
        <f>IF($AC300=1,IF(AND($E$31="yes", $U300&gt;=$E$32),IF(AND($E$34="yes", $U300&gt;=$E$35),0,1),0),0)</f>
        <v>0</v>
      </c>
      <c r="AH300" s="150">
        <f>IF($AC300=1,IF(AND($E$34="yes", $U300&gt;=$E$35),1,0),0)</f>
        <v>0</v>
      </c>
      <c r="AJ300" s="1"/>
      <c r="AK300" s="1"/>
      <c r="AL300" s="1"/>
      <c r="AM300" s="1"/>
      <c r="AN300" s="1"/>
      <c r="AO300" s="1"/>
      <c r="AP300" s="1"/>
      <c r="AQ300" s="1"/>
      <c r="AR300" s="1"/>
      <c r="AS300" s="1"/>
      <c r="AT300" s="1"/>
    </row>
    <row r="301" spans="1:46" s="150" customFormat="1">
      <c r="A301" s="204"/>
      <c r="B301" s="1"/>
      <c r="C301" s="1"/>
      <c r="D301" s="1"/>
      <c r="E301" s="1"/>
      <c r="F301" s="1"/>
      <c r="G301" s="1"/>
      <c r="H301" s="1"/>
      <c r="I301" s="1"/>
      <c r="J301" s="147"/>
      <c r="K301" s="1"/>
      <c r="L301" s="1"/>
      <c r="M301" s="1"/>
      <c r="N301" s="1"/>
      <c r="O301" s="1"/>
      <c r="P301" s="1"/>
      <c r="Q301" s="1"/>
      <c r="R301" s="1"/>
      <c r="S301" s="1"/>
      <c r="T301" s="1"/>
      <c r="U301" s="144">
        <v>46045</v>
      </c>
      <c r="V301" s="1">
        <f>IF(U301&gt;=E$28,IF(U301&lt;=$E$29,0,1),1)</f>
        <v>1</v>
      </c>
      <c r="W301" s="149"/>
      <c r="X301" s="150">
        <f>IF(($X$1=""),0,IF(ISBLANK(W301)=FALSE,1,0))</f>
        <v>0</v>
      </c>
      <c r="Y301" s="149"/>
      <c r="Z301" s="150">
        <f>IF(ISBLANK(Y301)=FALSE,1,0)</f>
        <v>0</v>
      </c>
      <c r="AA301" s="149" t="str">
        <f>_xlfn.IFNA(VLOOKUP(U301,$E$45:$E$54,1,FALSE),"Z")</f>
        <v>Z</v>
      </c>
      <c r="AB301" s="150">
        <f>IF(AA301="Z",0,1)</f>
        <v>0</v>
      </c>
      <c r="AC301" s="150">
        <f>IF(V301+X301+Z301+AB301&gt;0,0,1)</f>
        <v>0</v>
      </c>
      <c r="AD301" s="149">
        <f>U301-1</f>
        <v>46044</v>
      </c>
      <c r="AF301" s="150">
        <f>IF($AC301=1,IF(AND($E$31="yes", $U301&lt;$E$32),1,IF(OR($E$31="no", $E$31=""),IF(AND(E$34="yes", U301&lt;E$35),1,IF(OR(E$34="no", E$34=""),1,0)),0)),0)</f>
        <v>0</v>
      </c>
      <c r="AG301" s="150">
        <f>IF($AC301=1,IF(AND($E$31="yes", $U301&gt;=$E$32),IF(AND($E$34="yes", $U301&gt;=$E$35),0,1),0),0)</f>
        <v>0</v>
      </c>
      <c r="AH301" s="150">
        <f>IF($AC301=1,IF(AND($E$34="yes", $U301&gt;=$E$35),1,0),0)</f>
        <v>0</v>
      </c>
      <c r="AJ301" s="1"/>
      <c r="AK301" s="1"/>
      <c r="AL301" s="1"/>
      <c r="AM301" s="1"/>
      <c r="AN301" s="1"/>
      <c r="AO301" s="1"/>
      <c r="AP301" s="1"/>
      <c r="AQ301" s="1"/>
      <c r="AR301" s="1"/>
      <c r="AS301" s="1"/>
      <c r="AT301" s="1"/>
    </row>
    <row r="302" spans="1:46" s="150" customFormat="1">
      <c r="A302" s="204"/>
      <c r="B302" s="1"/>
      <c r="C302" s="1"/>
      <c r="D302" s="1"/>
      <c r="E302" s="1"/>
      <c r="F302" s="1"/>
      <c r="G302" s="1"/>
      <c r="H302" s="1"/>
      <c r="I302" s="1"/>
      <c r="J302" s="147"/>
      <c r="K302" s="1"/>
      <c r="L302" s="1"/>
      <c r="M302" s="1"/>
      <c r="N302" s="1"/>
      <c r="O302" s="1"/>
      <c r="P302" s="1"/>
      <c r="Q302" s="1"/>
      <c r="R302" s="1"/>
      <c r="S302" s="1"/>
      <c r="T302" s="1"/>
      <c r="U302" s="144">
        <v>46046</v>
      </c>
      <c r="V302" s="1">
        <f>IF(U302&gt;=E$28,IF(U302&lt;=$E$29,0,1),1)</f>
        <v>1</v>
      </c>
      <c r="W302" s="149"/>
      <c r="X302" s="150">
        <f>IF(($X$1=""),0,IF(ISBLANK(W302)=FALSE,1,0))</f>
        <v>0</v>
      </c>
      <c r="Y302" s="149">
        <v>46046</v>
      </c>
      <c r="Z302" s="150">
        <f>IF(ISBLANK(Y302)=FALSE,1,0)</f>
        <v>1</v>
      </c>
      <c r="AA302" s="149" t="str">
        <f>_xlfn.IFNA(VLOOKUP(U302,$E$45:$E$54,1,FALSE),"Z")</f>
        <v>Z</v>
      </c>
      <c r="AB302" s="150">
        <f>IF(AA302="Z",0,1)</f>
        <v>0</v>
      </c>
      <c r="AC302" s="150">
        <f>IF(V302+X302+Z302+AB302&gt;0,0,1)</f>
        <v>0</v>
      </c>
      <c r="AD302" s="149">
        <f>U302-1</f>
        <v>46045</v>
      </c>
      <c r="AF302" s="150">
        <f>IF($AC302=1,IF(AND($E$31="yes", $U302&lt;$E$32),1,IF(OR($E$31="no", $E$31=""),IF(AND(E$34="yes", U302&lt;E$35),1,IF(OR(E$34="no", E$34=""),1,0)),0)),0)</f>
        <v>0</v>
      </c>
      <c r="AG302" s="150">
        <f>IF($AC302=1,IF(AND($E$31="yes", $U302&gt;=$E$32),IF(AND($E$34="yes", $U302&gt;=$E$35),0,1),0),0)</f>
        <v>0</v>
      </c>
      <c r="AH302" s="150">
        <f>IF($AC302=1,IF(AND($E$34="yes", $U302&gt;=$E$35),1,0),0)</f>
        <v>0</v>
      </c>
      <c r="AJ302" s="1"/>
      <c r="AK302" s="1"/>
      <c r="AL302" s="1"/>
      <c r="AM302" s="1"/>
      <c r="AN302" s="1"/>
      <c r="AO302" s="1"/>
      <c r="AP302" s="1"/>
      <c r="AQ302" s="1"/>
      <c r="AR302" s="1"/>
      <c r="AS302" s="1"/>
      <c r="AT302" s="1"/>
    </row>
    <row r="303" spans="1:46" s="150" customFormat="1">
      <c r="A303" s="204"/>
      <c r="B303" s="1"/>
      <c r="C303" s="1"/>
      <c r="D303" s="1"/>
      <c r="E303" s="1"/>
      <c r="F303" s="1"/>
      <c r="G303" s="1"/>
      <c r="H303" s="1"/>
      <c r="I303" s="1"/>
      <c r="J303" s="147"/>
      <c r="K303" s="1"/>
      <c r="L303" s="1"/>
      <c r="M303" s="1"/>
      <c r="N303" s="1"/>
      <c r="O303" s="1"/>
      <c r="P303" s="1"/>
      <c r="Q303" s="1"/>
      <c r="R303" s="1"/>
      <c r="S303" s="1"/>
      <c r="T303" s="1"/>
      <c r="U303" s="144">
        <v>46047</v>
      </c>
      <c r="V303" s="1">
        <f>IF(U303&gt;=E$28,IF(U303&lt;=$E$29,0,1),1)</f>
        <v>1</v>
      </c>
      <c r="W303" s="149"/>
      <c r="X303" s="150">
        <f>IF(($X$1=""),0,IF(ISBLANK(W303)=FALSE,1,0))</f>
        <v>0</v>
      </c>
      <c r="Y303" s="149">
        <v>46047</v>
      </c>
      <c r="Z303" s="150">
        <f>IF(ISBLANK(Y303)=FALSE,1,0)</f>
        <v>1</v>
      </c>
      <c r="AA303" s="149" t="str">
        <f>_xlfn.IFNA(VLOOKUP(U303,$E$45:$E$54,1,FALSE),"Z")</f>
        <v>Z</v>
      </c>
      <c r="AB303" s="150">
        <f>IF(AA303="Z",0,1)</f>
        <v>0</v>
      </c>
      <c r="AC303" s="150">
        <f>IF(V303+X303+Z303+AB303&gt;0,0,1)</f>
        <v>0</v>
      </c>
      <c r="AD303" s="149">
        <f>U303-1</f>
        <v>46046</v>
      </c>
      <c r="AF303" s="150">
        <f>IF($AC303=1,IF(AND($E$31="yes", $U303&lt;$E$32),1,IF(OR($E$31="no", $E$31=""),IF(AND(E$34="yes", U303&lt;E$35),1,IF(OR(E$34="no", E$34=""),1,0)),0)),0)</f>
        <v>0</v>
      </c>
      <c r="AG303" s="150">
        <f>IF($AC303=1,IF(AND($E$31="yes", $U303&gt;=$E$32),IF(AND($E$34="yes", $U303&gt;=$E$35),0,1),0),0)</f>
        <v>0</v>
      </c>
      <c r="AH303" s="150">
        <f>IF($AC303=1,IF(AND($E$34="yes", $U303&gt;=$E$35),1,0),0)</f>
        <v>0</v>
      </c>
      <c r="AJ303" s="1"/>
      <c r="AK303" s="1"/>
      <c r="AL303" s="1"/>
      <c r="AM303" s="1"/>
      <c r="AN303" s="1"/>
      <c r="AO303" s="1"/>
      <c r="AP303" s="1"/>
      <c r="AQ303" s="1"/>
      <c r="AR303" s="1"/>
      <c r="AS303" s="1"/>
      <c r="AT303" s="1"/>
    </row>
    <row r="304" spans="1:46" s="150" customFormat="1">
      <c r="A304" s="204"/>
      <c r="B304" s="1"/>
      <c r="C304" s="1"/>
      <c r="D304" s="1"/>
      <c r="E304" s="1"/>
      <c r="F304" s="1"/>
      <c r="G304" s="1"/>
      <c r="H304" s="1"/>
      <c r="I304" s="1"/>
      <c r="J304" s="147"/>
      <c r="K304" s="1"/>
      <c r="L304" s="1"/>
      <c r="M304" s="1"/>
      <c r="N304" s="1"/>
      <c r="O304" s="1"/>
      <c r="P304" s="1"/>
      <c r="Q304" s="1"/>
      <c r="R304" s="1"/>
      <c r="S304" s="1"/>
      <c r="T304" s="1"/>
      <c r="U304" s="144">
        <v>46048</v>
      </c>
      <c r="V304" s="1">
        <f>IF(U304&gt;=E$28,IF(U304&lt;=$E$29,0,1),1)</f>
        <v>1</v>
      </c>
      <c r="W304" s="149"/>
      <c r="X304" s="150">
        <f>IF(($X$1=""),0,IF(ISBLANK(W304)=FALSE,1,0))</f>
        <v>0</v>
      </c>
      <c r="Y304" s="149"/>
      <c r="Z304" s="150">
        <f>IF(ISBLANK(Y304)=FALSE,1,0)</f>
        <v>0</v>
      </c>
      <c r="AA304" s="149" t="str">
        <f>_xlfn.IFNA(VLOOKUP(U304,$E$45:$E$54,1,FALSE),"Z")</f>
        <v>Z</v>
      </c>
      <c r="AB304" s="150">
        <f>IF(AA304="Z",0,1)</f>
        <v>0</v>
      </c>
      <c r="AC304" s="150">
        <f>IF(V304+X304+Z304+AB304&gt;0,0,1)</f>
        <v>0</v>
      </c>
      <c r="AD304" s="149">
        <f>U304-1</f>
        <v>46047</v>
      </c>
      <c r="AF304" s="150">
        <f>IF($AC304=1,IF(AND($E$31="yes", $U304&lt;$E$32),1,IF(OR($E$31="no", $E$31=""),IF(AND(E$34="yes", U304&lt;E$35),1,IF(OR(E$34="no", E$34=""),1,0)),0)),0)</f>
        <v>0</v>
      </c>
      <c r="AG304" s="150">
        <f>IF($AC304=1,IF(AND($E$31="yes", $U304&gt;=$E$32),IF(AND($E$34="yes", $U304&gt;=$E$35),0,1),0),0)</f>
        <v>0</v>
      </c>
      <c r="AH304" s="150">
        <f>IF($AC304=1,IF(AND($E$34="yes", $U304&gt;=$E$35),1,0),0)</f>
        <v>0</v>
      </c>
      <c r="AJ304" s="1"/>
      <c r="AK304" s="1"/>
      <c r="AL304" s="1"/>
      <c r="AM304" s="1"/>
      <c r="AN304" s="1"/>
      <c r="AO304" s="1"/>
      <c r="AP304" s="1"/>
      <c r="AQ304" s="1"/>
      <c r="AR304" s="1"/>
      <c r="AS304" s="1"/>
      <c r="AT304" s="1"/>
    </row>
    <row r="305" spans="1:46" s="150" customFormat="1">
      <c r="A305" s="204"/>
      <c r="B305" s="1"/>
      <c r="C305" s="1"/>
      <c r="D305" s="1"/>
      <c r="E305" s="1"/>
      <c r="F305" s="1"/>
      <c r="G305" s="1"/>
      <c r="H305" s="1"/>
      <c r="I305" s="1"/>
      <c r="J305" s="147"/>
      <c r="K305" s="1"/>
      <c r="L305" s="1"/>
      <c r="M305" s="1"/>
      <c r="N305" s="1"/>
      <c r="O305" s="1"/>
      <c r="P305" s="1"/>
      <c r="Q305" s="1"/>
      <c r="R305" s="1"/>
      <c r="S305" s="1"/>
      <c r="T305" s="1"/>
      <c r="U305" s="144">
        <v>46049</v>
      </c>
      <c r="V305" s="1">
        <f>IF(U305&gt;=E$28,IF(U305&lt;=$E$29,0,1),1)</f>
        <v>1</v>
      </c>
      <c r="W305" s="149"/>
      <c r="X305" s="150">
        <f>IF(($X$1=""),0,IF(ISBLANK(W305)=FALSE,1,0))</f>
        <v>0</v>
      </c>
      <c r="Y305" s="149"/>
      <c r="Z305" s="150">
        <f>IF(ISBLANK(Y305)=FALSE,1,0)</f>
        <v>0</v>
      </c>
      <c r="AA305" s="149" t="str">
        <f>_xlfn.IFNA(VLOOKUP(U305,$E$45:$E$54,1,FALSE),"Z")</f>
        <v>Z</v>
      </c>
      <c r="AB305" s="150">
        <f>IF(AA305="Z",0,1)</f>
        <v>0</v>
      </c>
      <c r="AC305" s="150">
        <f>IF(V305+X305+Z305+AB305&gt;0,0,1)</f>
        <v>0</v>
      </c>
      <c r="AD305" s="149">
        <f>U305-1</f>
        <v>46048</v>
      </c>
      <c r="AF305" s="150">
        <f>IF($AC305=1,IF(AND($E$31="yes", $U305&lt;$E$32),1,IF(OR($E$31="no", $E$31=""),IF(AND(E$34="yes", U305&lt;E$35),1,IF(OR(E$34="no", E$34=""),1,0)),0)),0)</f>
        <v>0</v>
      </c>
      <c r="AG305" s="150">
        <f>IF($AC305=1,IF(AND($E$31="yes", $U305&gt;=$E$32),IF(AND($E$34="yes", $U305&gt;=$E$35),0,1),0),0)</f>
        <v>0</v>
      </c>
      <c r="AH305" s="150">
        <f>IF($AC305=1,IF(AND($E$34="yes", $U305&gt;=$E$35),1,0),0)</f>
        <v>0</v>
      </c>
      <c r="AJ305" s="1"/>
      <c r="AK305" s="1"/>
      <c r="AL305" s="1"/>
      <c r="AM305" s="1"/>
      <c r="AN305" s="1"/>
      <c r="AO305" s="1"/>
      <c r="AP305" s="1"/>
      <c r="AQ305" s="1"/>
      <c r="AR305" s="1"/>
      <c r="AS305" s="1"/>
      <c r="AT305" s="1"/>
    </row>
    <row r="306" spans="1:46" s="150" customFormat="1">
      <c r="A306" s="204"/>
      <c r="B306" s="1"/>
      <c r="C306" s="1"/>
      <c r="D306" s="1"/>
      <c r="E306" s="1"/>
      <c r="F306" s="1"/>
      <c r="G306" s="1"/>
      <c r="H306" s="1"/>
      <c r="I306" s="1"/>
      <c r="J306" s="147"/>
      <c r="K306" s="1"/>
      <c r="L306" s="1"/>
      <c r="M306" s="1"/>
      <c r="N306" s="1"/>
      <c r="O306" s="1"/>
      <c r="P306" s="1"/>
      <c r="Q306" s="1"/>
      <c r="R306" s="1"/>
      <c r="S306" s="1"/>
      <c r="T306" s="1"/>
      <c r="U306" s="144">
        <v>46050</v>
      </c>
      <c r="V306" s="1">
        <f>IF(U306&gt;=E$28,IF(U306&lt;=$E$29,0,1),1)</f>
        <v>1</v>
      </c>
      <c r="W306" s="149"/>
      <c r="X306" s="150">
        <f>IF(($X$1=""),0,IF(ISBLANK(W306)=FALSE,1,0))</f>
        <v>0</v>
      </c>
      <c r="Y306" s="149"/>
      <c r="Z306" s="150">
        <f>IF(ISBLANK(Y306)=FALSE,1,0)</f>
        <v>0</v>
      </c>
      <c r="AA306" s="149" t="str">
        <f>_xlfn.IFNA(VLOOKUP(U306,$E$45:$E$54,1,FALSE),"Z")</f>
        <v>Z</v>
      </c>
      <c r="AB306" s="150">
        <f>IF(AA306="Z",0,1)</f>
        <v>0</v>
      </c>
      <c r="AC306" s="150">
        <f>IF(V306+X306+Z306+AB306&gt;0,0,1)</f>
        <v>0</v>
      </c>
      <c r="AD306" s="149">
        <f>U306-1</f>
        <v>46049</v>
      </c>
      <c r="AF306" s="150">
        <f>IF($AC306=1,IF(AND($E$31="yes", $U306&lt;$E$32),1,IF(OR($E$31="no", $E$31=""),IF(AND(E$34="yes", U306&lt;E$35),1,IF(OR(E$34="no", E$34=""),1,0)),0)),0)</f>
        <v>0</v>
      </c>
      <c r="AG306" s="150">
        <f>IF($AC306=1,IF(AND($E$31="yes", $U306&gt;=$E$32),IF(AND($E$34="yes", $U306&gt;=$E$35),0,1),0),0)</f>
        <v>0</v>
      </c>
      <c r="AH306" s="150">
        <f>IF($AC306=1,IF(AND($E$34="yes", $U306&gt;=$E$35),1,0),0)</f>
        <v>0</v>
      </c>
      <c r="AJ306" s="1"/>
      <c r="AK306" s="1"/>
      <c r="AL306" s="1"/>
      <c r="AM306" s="1"/>
      <c r="AN306" s="1"/>
      <c r="AO306" s="1"/>
      <c r="AP306" s="1"/>
      <c r="AQ306" s="1"/>
      <c r="AR306" s="1"/>
      <c r="AS306" s="1"/>
      <c r="AT306" s="1"/>
    </row>
    <row r="307" spans="1:46" s="150" customFormat="1">
      <c r="A307" s="204"/>
      <c r="B307" s="1"/>
      <c r="C307" s="1"/>
      <c r="D307" s="1"/>
      <c r="E307" s="1"/>
      <c r="F307" s="1"/>
      <c r="G307" s="1"/>
      <c r="H307" s="1"/>
      <c r="I307" s="1"/>
      <c r="J307" s="147"/>
      <c r="K307" s="1"/>
      <c r="L307" s="1"/>
      <c r="M307" s="1"/>
      <c r="N307" s="1"/>
      <c r="O307" s="1"/>
      <c r="P307" s="1"/>
      <c r="Q307" s="1"/>
      <c r="R307" s="1"/>
      <c r="S307" s="1"/>
      <c r="T307" s="1"/>
      <c r="U307" s="144">
        <v>46051</v>
      </c>
      <c r="V307" s="1">
        <f>IF(U307&gt;=E$28,IF(U307&lt;=$E$29,0,1),1)</f>
        <v>1</v>
      </c>
      <c r="W307" s="149"/>
      <c r="X307" s="150">
        <f>IF(($X$1=""),0,IF(ISBLANK(W307)=FALSE,1,0))</f>
        <v>0</v>
      </c>
      <c r="Y307" s="149"/>
      <c r="Z307" s="150">
        <f>IF(ISBLANK(Y307)=FALSE,1,0)</f>
        <v>0</v>
      </c>
      <c r="AA307" s="149" t="str">
        <f>_xlfn.IFNA(VLOOKUP(U307,$E$45:$E$54,1,FALSE),"Z")</f>
        <v>Z</v>
      </c>
      <c r="AB307" s="150">
        <f>IF(AA307="Z",0,1)</f>
        <v>0</v>
      </c>
      <c r="AC307" s="150">
        <f>IF(V307+X307+Z307+AB307&gt;0,0,1)</f>
        <v>0</v>
      </c>
      <c r="AD307" s="149">
        <f>U307-1</f>
        <v>46050</v>
      </c>
      <c r="AF307" s="150">
        <f>IF($AC307=1,IF(AND($E$31="yes", $U307&lt;$E$32),1,IF(OR($E$31="no", $E$31=""),IF(AND(E$34="yes", U307&lt;E$35),1,IF(OR(E$34="no", E$34=""),1,0)),0)),0)</f>
        <v>0</v>
      </c>
      <c r="AG307" s="150">
        <f>IF($AC307=1,IF(AND($E$31="yes", $U307&gt;=$E$32),IF(AND($E$34="yes", $U307&gt;=$E$35),0,1),0),0)</f>
        <v>0</v>
      </c>
      <c r="AH307" s="150">
        <f>IF($AC307=1,IF(AND($E$34="yes", $U307&gt;=$E$35),1,0),0)</f>
        <v>0</v>
      </c>
      <c r="AJ307" s="1"/>
      <c r="AK307" s="1"/>
      <c r="AL307" s="1"/>
      <c r="AM307" s="1"/>
      <c r="AN307" s="1"/>
      <c r="AO307" s="1"/>
      <c r="AP307" s="1"/>
      <c r="AQ307" s="1"/>
      <c r="AR307" s="1"/>
      <c r="AS307" s="1"/>
      <c r="AT307" s="1"/>
    </row>
    <row r="308" spans="1:46" s="150" customFormat="1">
      <c r="A308" s="204"/>
      <c r="B308" s="1"/>
      <c r="C308" s="1"/>
      <c r="D308" s="1"/>
      <c r="E308" s="1"/>
      <c r="F308" s="1"/>
      <c r="G308" s="1"/>
      <c r="H308" s="1"/>
      <c r="I308" s="1"/>
      <c r="J308" s="147"/>
      <c r="K308" s="1"/>
      <c r="L308" s="1"/>
      <c r="M308" s="1"/>
      <c r="N308" s="1"/>
      <c r="O308" s="1"/>
      <c r="P308" s="1"/>
      <c r="Q308" s="1"/>
      <c r="R308" s="1"/>
      <c r="S308" s="1"/>
      <c r="T308" s="1"/>
      <c r="U308" s="144">
        <v>46052</v>
      </c>
      <c r="V308" s="1">
        <f>IF(U308&gt;=E$28,IF(U308&lt;=$E$29,0,1),1)</f>
        <v>1</v>
      </c>
      <c r="W308" s="149"/>
      <c r="X308" s="150">
        <f>IF(($X$1=""),0,IF(ISBLANK(W308)=FALSE,1,0))</f>
        <v>0</v>
      </c>
      <c r="Y308" s="149"/>
      <c r="Z308" s="150">
        <f>IF(ISBLANK(Y308)=FALSE,1,0)</f>
        <v>0</v>
      </c>
      <c r="AA308" s="149" t="str">
        <f>_xlfn.IFNA(VLOOKUP(U308,$E$45:$E$54,1,FALSE),"Z")</f>
        <v>Z</v>
      </c>
      <c r="AB308" s="150">
        <f>IF(AA308="Z",0,1)</f>
        <v>0</v>
      </c>
      <c r="AC308" s="150">
        <f>IF(V308+X308+Z308+AB308&gt;0,0,1)</f>
        <v>0</v>
      </c>
      <c r="AD308" s="149">
        <f>U308-1</f>
        <v>46051</v>
      </c>
      <c r="AF308" s="150">
        <f>IF($AC308=1,IF(AND($E$31="yes", $U308&lt;$E$32),1,IF(OR($E$31="no", $E$31=""),IF(AND(E$34="yes", U308&lt;E$35),1,IF(OR(E$34="no", E$34=""),1,0)),0)),0)</f>
        <v>0</v>
      </c>
      <c r="AG308" s="150">
        <f>IF($AC308=1,IF(AND($E$31="yes", $U308&gt;=$E$32),IF(AND($E$34="yes", $U308&gt;=$E$35),0,1),0),0)</f>
        <v>0</v>
      </c>
      <c r="AH308" s="150">
        <f>IF($AC308=1,IF(AND($E$34="yes", $U308&gt;=$E$35),1,0),0)</f>
        <v>0</v>
      </c>
      <c r="AJ308" s="1"/>
      <c r="AK308" s="1"/>
      <c r="AL308" s="1"/>
      <c r="AM308" s="1"/>
      <c r="AN308" s="1"/>
      <c r="AO308" s="1"/>
      <c r="AP308" s="1"/>
      <c r="AQ308" s="1"/>
      <c r="AR308" s="1"/>
      <c r="AS308" s="1"/>
      <c r="AT308" s="1"/>
    </row>
    <row r="309" spans="1:46" s="150" customFormat="1">
      <c r="A309" s="204"/>
      <c r="B309" s="1"/>
      <c r="C309" s="1"/>
      <c r="D309" s="1"/>
      <c r="E309" s="1"/>
      <c r="F309" s="1"/>
      <c r="G309" s="1"/>
      <c r="H309" s="1"/>
      <c r="I309" s="1"/>
      <c r="J309" s="147"/>
      <c r="K309" s="1"/>
      <c r="L309" s="1"/>
      <c r="M309" s="1"/>
      <c r="N309" s="1"/>
      <c r="O309" s="1"/>
      <c r="P309" s="1"/>
      <c r="Q309" s="1"/>
      <c r="R309" s="1"/>
      <c r="S309" s="1"/>
      <c r="T309" s="1"/>
      <c r="U309" s="144">
        <v>46053</v>
      </c>
      <c r="V309" s="1">
        <f>IF(U309&gt;=E$28,IF(U309&lt;=$E$29,0,1),1)</f>
        <v>1</v>
      </c>
      <c r="W309" s="149"/>
      <c r="X309" s="150">
        <f>IF(($X$1=""),0,IF(ISBLANK(W309)=FALSE,1,0))</f>
        <v>0</v>
      </c>
      <c r="Y309" s="149">
        <v>46053</v>
      </c>
      <c r="Z309" s="150">
        <f>IF(ISBLANK(Y309)=FALSE,1,0)</f>
        <v>1</v>
      </c>
      <c r="AA309" s="149" t="str">
        <f>_xlfn.IFNA(VLOOKUP(U309,$E$45:$E$54,1,FALSE),"Z")</f>
        <v>Z</v>
      </c>
      <c r="AB309" s="150">
        <f>IF(AA309="Z",0,1)</f>
        <v>0</v>
      </c>
      <c r="AC309" s="150">
        <f>IF(V309+X309+Z309+AB309&gt;0,0,1)</f>
        <v>0</v>
      </c>
      <c r="AD309" s="149">
        <f>U309-1</f>
        <v>46052</v>
      </c>
      <c r="AF309" s="150">
        <f>IF($AC309=1,IF(AND($E$31="yes", $U309&lt;$E$32),1,IF(OR($E$31="no", $E$31=""),IF(AND(E$34="yes", U309&lt;E$35),1,IF(OR(E$34="no", E$34=""),1,0)),0)),0)</f>
        <v>0</v>
      </c>
      <c r="AG309" s="150">
        <f>IF($AC309=1,IF(AND($E$31="yes", $U309&gt;=$E$32),IF(AND($E$34="yes", $U309&gt;=$E$35),0,1),0),0)</f>
        <v>0</v>
      </c>
      <c r="AH309" s="150">
        <f>IF($AC309=1,IF(AND($E$34="yes", $U309&gt;=$E$35),1,0),0)</f>
        <v>0</v>
      </c>
      <c r="AJ309" s="1"/>
      <c r="AK309" s="1"/>
      <c r="AL309" s="1"/>
      <c r="AM309" s="1"/>
      <c r="AN309" s="1"/>
      <c r="AO309" s="1"/>
      <c r="AP309" s="1"/>
      <c r="AQ309" s="1"/>
      <c r="AR309" s="1"/>
      <c r="AS309" s="1"/>
      <c r="AT309" s="1"/>
    </row>
    <row r="310" spans="1:46" s="150" customFormat="1">
      <c r="A310" s="204"/>
      <c r="B310" s="1"/>
      <c r="C310" s="1"/>
      <c r="D310" s="1"/>
      <c r="E310" s="1"/>
      <c r="F310" s="1"/>
      <c r="G310" s="1"/>
      <c r="H310" s="1"/>
      <c r="I310" s="1"/>
      <c r="J310" s="147"/>
      <c r="K310" s="1"/>
      <c r="L310" s="1"/>
      <c r="M310" s="1"/>
      <c r="N310" s="1"/>
      <c r="O310" s="1"/>
      <c r="P310" s="1"/>
      <c r="Q310" s="1"/>
      <c r="R310" s="1"/>
      <c r="S310" s="1"/>
      <c r="T310" s="1"/>
      <c r="U310" s="144">
        <v>46054</v>
      </c>
      <c r="V310" s="1">
        <f>IF(U310&gt;=E$28,IF(U310&lt;=$E$29,0,1),1)</f>
        <v>1</v>
      </c>
      <c r="W310" s="149"/>
      <c r="X310" s="150">
        <f>IF(($X$1=""),0,IF(ISBLANK(W310)=FALSE,1,0))</f>
        <v>0</v>
      </c>
      <c r="Y310" s="149">
        <v>46054</v>
      </c>
      <c r="Z310" s="150">
        <f>IF(ISBLANK(Y310)=FALSE,1,0)</f>
        <v>1</v>
      </c>
      <c r="AA310" s="149" t="str">
        <f>_xlfn.IFNA(VLOOKUP(U310,$E$45:$E$54,1,FALSE),"Z")</f>
        <v>Z</v>
      </c>
      <c r="AB310" s="150">
        <f>IF(AA310="Z",0,1)</f>
        <v>0</v>
      </c>
      <c r="AC310" s="150">
        <f>IF(V310+X310+Z310+AB310&gt;0,0,1)</f>
        <v>0</v>
      </c>
      <c r="AD310" s="149">
        <f>U310-1</f>
        <v>46053</v>
      </c>
      <c r="AF310" s="150">
        <f>IF($AC310=1,IF(AND($E$31="yes", $U310&lt;$E$32),1,IF(OR($E$31="no", $E$31=""),IF(AND(E$34="yes", U310&lt;E$35),1,IF(OR(E$34="no", E$34=""),1,0)),0)),0)</f>
        <v>0</v>
      </c>
      <c r="AG310" s="150">
        <f>IF($AC310=1,IF(AND($E$31="yes", $U310&gt;=$E$32),IF(AND($E$34="yes", $U310&gt;=$E$35),0,1),0),0)</f>
        <v>0</v>
      </c>
      <c r="AH310" s="150">
        <f>IF($AC310=1,IF(AND($E$34="yes", $U310&gt;=$E$35),1,0),0)</f>
        <v>0</v>
      </c>
      <c r="AJ310" s="1"/>
      <c r="AK310" s="1"/>
      <c r="AL310" s="1"/>
      <c r="AM310" s="1"/>
      <c r="AN310" s="1"/>
      <c r="AO310" s="1"/>
      <c r="AP310" s="1"/>
      <c r="AQ310" s="1"/>
      <c r="AR310" s="1"/>
      <c r="AS310" s="1"/>
      <c r="AT310" s="1"/>
    </row>
    <row r="311" spans="1:46" s="150" customFormat="1">
      <c r="A311" s="204"/>
      <c r="B311" s="1"/>
      <c r="C311" s="1"/>
      <c r="D311" s="1"/>
      <c r="E311" s="1"/>
      <c r="F311" s="1"/>
      <c r="G311" s="1"/>
      <c r="H311" s="1"/>
      <c r="I311" s="1"/>
      <c r="J311" s="147"/>
      <c r="K311" s="1"/>
      <c r="L311" s="1"/>
      <c r="M311" s="1"/>
      <c r="N311" s="1"/>
      <c r="O311" s="1"/>
      <c r="P311" s="1"/>
      <c r="Q311" s="1"/>
      <c r="R311" s="1"/>
      <c r="S311" s="1"/>
      <c r="T311" s="1"/>
      <c r="U311" s="144">
        <v>46055</v>
      </c>
      <c r="V311" s="1">
        <f>IF(U311&gt;=E$28,IF(U311&lt;=$E$29,0,1),1)</f>
        <v>1</v>
      </c>
      <c r="W311" s="149"/>
      <c r="X311" s="150">
        <f>IF(($X$1=""),0,IF(ISBLANK(W311)=FALSE,1,0))</f>
        <v>0</v>
      </c>
      <c r="Y311" s="149"/>
      <c r="Z311" s="150">
        <f>IF(ISBLANK(Y311)=FALSE,1,0)</f>
        <v>0</v>
      </c>
      <c r="AA311" s="149" t="str">
        <f>_xlfn.IFNA(VLOOKUP(U311,$E$45:$E$54,1,FALSE),"Z")</f>
        <v>Z</v>
      </c>
      <c r="AB311" s="150">
        <f>IF(AA311="Z",0,1)</f>
        <v>0</v>
      </c>
      <c r="AC311" s="150">
        <f>IF(V311+X311+Z311+AB311&gt;0,0,1)</f>
        <v>0</v>
      </c>
      <c r="AD311" s="149">
        <f>U311-1</f>
        <v>46054</v>
      </c>
      <c r="AF311" s="150">
        <f>IF($AC311=1,IF(AND($E$31="yes", $U311&lt;$E$32),1,IF(OR($E$31="no", $E$31=""),IF(AND(E$34="yes", U311&lt;E$35),1,IF(OR(E$34="no", E$34=""),1,0)),0)),0)</f>
        <v>0</v>
      </c>
      <c r="AG311" s="150">
        <f>IF($AC311=1,IF(AND($E$31="yes", $U311&gt;=$E$32),IF(AND($E$34="yes", $U311&gt;=$E$35),0,1),0),0)</f>
        <v>0</v>
      </c>
      <c r="AH311" s="150">
        <f>IF($AC311=1,IF(AND($E$34="yes", $U311&gt;=$E$35),1,0),0)</f>
        <v>0</v>
      </c>
      <c r="AJ311" s="1"/>
      <c r="AK311" s="1"/>
      <c r="AL311" s="1"/>
      <c r="AM311" s="1"/>
      <c r="AN311" s="1"/>
      <c r="AO311" s="1"/>
      <c r="AP311" s="1"/>
      <c r="AQ311" s="1"/>
      <c r="AR311" s="1"/>
      <c r="AS311" s="1"/>
      <c r="AT311" s="1"/>
    </row>
    <row r="312" spans="1:46" s="150" customFormat="1">
      <c r="A312" s="204"/>
      <c r="B312" s="1"/>
      <c r="C312" s="1"/>
      <c r="D312" s="1"/>
      <c r="E312" s="1"/>
      <c r="F312" s="1"/>
      <c r="G312" s="1"/>
      <c r="H312" s="1"/>
      <c r="I312" s="1"/>
      <c r="J312" s="147"/>
      <c r="K312" s="1"/>
      <c r="L312" s="1"/>
      <c r="M312" s="1"/>
      <c r="N312" s="1"/>
      <c r="O312" s="1"/>
      <c r="P312" s="1"/>
      <c r="Q312" s="1"/>
      <c r="R312" s="1"/>
      <c r="S312" s="1"/>
      <c r="T312" s="1"/>
      <c r="U312" s="144">
        <v>46056</v>
      </c>
      <c r="V312" s="1">
        <f>IF(U312&gt;=E$28,IF(U312&lt;=$E$29,0,1),1)</f>
        <v>1</v>
      </c>
      <c r="W312" s="149"/>
      <c r="X312" s="150">
        <f>IF(($X$1=""),0,IF(ISBLANK(W312)=FALSE,1,0))</f>
        <v>0</v>
      </c>
      <c r="Y312" s="149"/>
      <c r="Z312" s="150">
        <f>IF(ISBLANK(Y312)=FALSE,1,0)</f>
        <v>0</v>
      </c>
      <c r="AA312" s="149" t="str">
        <f>_xlfn.IFNA(VLOOKUP(U312,$E$45:$E$54,1,FALSE),"Z")</f>
        <v>Z</v>
      </c>
      <c r="AB312" s="150">
        <f>IF(AA312="Z",0,1)</f>
        <v>0</v>
      </c>
      <c r="AC312" s="150">
        <f>IF(V312+X312+Z312+AB312&gt;0,0,1)</f>
        <v>0</v>
      </c>
      <c r="AD312" s="149">
        <f>U312-1</f>
        <v>46055</v>
      </c>
      <c r="AF312" s="150">
        <f>IF($AC312=1,IF(AND($E$31="yes", $U312&lt;$E$32),1,IF(OR($E$31="no", $E$31=""),IF(AND(E$34="yes", U312&lt;E$35),1,IF(OR(E$34="no", E$34=""),1,0)),0)),0)</f>
        <v>0</v>
      </c>
      <c r="AG312" s="150">
        <f>IF($AC312=1,IF(AND($E$31="yes", $U312&gt;=$E$32),IF(AND($E$34="yes", $U312&gt;=$E$35),0,1),0),0)</f>
        <v>0</v>
      </c>
      <c r="AH312" s="150">
        <f>IF($AC312=1,IF(AND($E$34="yes", $U312&gt;=$E$35),1,0),0)</f>
        <v>0</v>
      </c>
      <c r="AJ312" s="1"/>
      <c r="AK312" s="1"/>
      <c r="AL312" s="1"/>
      <c r="AM312" s="1"/>
      <c r="AN312" s="1"/>
      <c r="AO312" s="1"/>
      <c r="AP312" s="1"/>
      <c r="AQ312" s="1"/>
      <c r="AR312" s="1"/>
      <c r="AS312" s="1"/>
      <c r="AT312" s="1"/>
    </row>
    <row r="313" spans="1:46" s="150" customFormat="1">
      <c r="A313" s="204"/>
      <c r="B313" s="1"/>
      <c r="C313" s="1"/>
      <c r="D313" s="1"/>
      <c r="E313" s="1"/>
      <c r="F313" s="1"/>
      <c r="G313" s="1"/>
      <c r="H313" s="1"/>
      <c r="I313" s="1"/>
      <c r="J313" s="147"/>
      <c r="K313" s="1"/>
      <c r="L313" s="1"/>
      <c r="M313" s="1"/>
      <c r="N313" s="1"/>
      <c r="O313" s="1"/>
      <c r="P313" s="1"/>
      <c r="Q313" s="1"/>
      <c r="R313" s="1"/>
      <c r="S313" s="1"/>
      <c r="T313" s="1"/>
      <c r="U313" s="144">
        <v>46057</v>
      </c>
      <c r="V313" s="1">
        <f>IF(U313&gt;=E$28,IF(U313&lt;=$E$29,0,1),1)</f>
        <v>1</v>
      </c>
      <c r="W313" s="149"/>
      <c r="X313" s="150">
        <f>IF(($X$1=""),0,IF(ISBLANK(W313)=FALSE,1,0))</f>
        <v>0</v>
      </c>
      <c r="Y313" s="149"/>
      <c r="Z313" s="150">
        <f>IF(ISBLANK(Y313)=FALSE,1,0)</f>
        <v>0</v>
      </c>
      <c r="AA313" s="149" t="str">
        <f>_xlfn.IFNA(VLOOKUP(U313,$E$45:$E$54,1,FALSE),"Z")</f>
        <v>Z</v>
      </c>
      <c r="AB313" s="150">
        <f>IF(AA313="Z",0,1)</f>
        <v>0</v>
      </c>
      <c r="AC313" s="150">
        <f>IF(V313+X313+Z313+AB313&gt;0,0,1)</f>
        <v>0</v>
      </c>
      <c r="AD313" s="149">
        <f>U313-1</f>
        <v>46056</v>
      </c>
      <c r="AF313" s="150">
        <f>IF($AC313=1,IF(AND($E$31="yes", $U313&lt;$E$32),1,IF(OR($E$31="no", $E$31=""),IF(AND(E$34="yes", U313&lt;E$35),1,IF(OR(E$34="no", E$34=""),1,0)),0)),0)</f>
        <v>0</v>
      </c>
      <c r="AG313" s="150">
        <f>IF($AC313=1,IF(AND($E$31="yes", $U313&gt;=$E$32),IF(AND($E$34="yes", $U313&gt;=$E$35),0,1),0),0)</f>
        <v>0</v>
      </c>
      <c r="AH313" s="150">
        <f>IF($AC313=1,IF(AND($E$34="yes", $U313&gt;=$E$35),1,0),0)</f>
        <v>0</v>
      </c>
      <c r="AJ313" s="1"/>
      <c r="AK313" s="1"/>
      <c r="AL313" s="1"/>
      <c r="AM313" s="1"/>
      <c r="AN313" s="1"/>
      <c r="AO313" s="1"/>
      <c r="AP313" s="1"/>
      <c r="AQ313" s="1"/>
      <c r="AR313" s="1"/>
      <c r="AS313" s="1"/>
      <c r="AT313" s="1"/>
    </row>
    <row r="314" spans="1:46" s="150" customFormat="1">
      <c r="A314" s="204"/>
      <c r="B314" s="1"/>
      <c r="C314" s="1"/>
      <c r="D314" s="1"/>
      <c r="E314" s="1"/>
      <c r="F314" s="1"/>
      <c r="G314" s="1"/>
      <c r="H314" s="1"/>
      <c r="I314" s="1"/>
      <c r="J314" s="147"/>
      <c r="K314" s="1"/>
      <c r="L314" s="1"/>
      <c r="M314" s="1"/>
      <c r="N314" s="1"/>
      <c r="O314" s="1"/>
      <c r="P314" s="1"/>
      <c r="Q314" s="1"/>
      <c r="R314" s="1"/>
      <c r="S314" s="1"/>
      <c r="T314" s="1"/>
      <c r="U314" s="144">
        <v>46058</v>
      </c>
      <c r="V314" s="1">
        <f>IF(U314&gt;=E$28,IF(U314&lt;=$E$29,0,1),1)</f>
        <v>1</v>
      </c>
      <c r="W314" s="149"/>
      <c r="X314" s="150">
        <f>IF(($X$1=""),0,IF(ISBLANK(W314)=FALSE,1,0))</f>
        <v>0</v>
      </c>
      <c r="Y314" s="149"/>
      <c r="Z314" s="150">
        <f>IF(ISBLANK(Y314)=FALSE,1,0)</f>
        <v>0</v>
      </c>
      <c r="AA314" s="149" t="str">
        <f>_xlfn.IFNA(VLOOKUP(U314,$E$45:$E$54,1,FALSE),"Z")</f>
        <v>Z</v>
      </c>
      <c r="AB314" s="150">
        <f>IF(AA314="Z",0,1)</f>
        <v>0</v>
      </c>
      <c r="AC314" s="150">
        <f>IF(V314+X314+Z314+AB314&gt;0,0,1)</f>
        <v>0</v>
      </c>
      <c r="AD314" s="149">
        <f>U314-1</f>
        <v>46057</v>
      </c>
      <c r="AF314" s="150">
        <f>IF($AC314=1,IF(AND($E$31="yes", $U314&lt;$E$32),1,IF(OR($E$31="no", $E$31=""),IF(AND(E$34="yes", U314&lt;E$35),1,IF(OR(E$34="no", E$34=""),1,0)),0)),0)</f>
        <v>0</v>
      </c>
      <c r="AG314" s="150">
        <f>IF($AC314=1,IF(AND($E$31="yes", $U314&gt;=$E$32),IF(AND($E$34="yes", $U314&gt;=$E$35),0,1),0),0)</f>
        <v>0</v>
      </c>
      <c r="AH314" s="150">
        <f>IF($AC314=1,IF(AND($E$34="yes", $U314&gt;=$E$35),1,0),0)</f>
        <v>0</v>
      </c>
      <c r="AJ314" s="1"/>
      <c r="AK314" s="1"/>
      <c r="AL314" s="1"/>
      <c r="AM314" s="1"/>
      <c r="AN314" s="1"/>
      <c r="AO314" s="1"/>
      <c r="AP314" s="1"/>
      <c r="AQ314" s="1"/>
      <c r="AR314" s="1"/>
      <c r="AS314" s="1"/>
      <c r="AT314" s="1"/>
    </row>
    <row r="315" spans="1:46" s="150" customFormat="1">
      <c r="A315" s="204"/>
      <c r="B315" s="1"/>
      <c r="C315" s="1"/>
      <c r="D315" s="1"/>
      <c r="E315" s="1"/>
      <c r="F315" s="1"/>
      <c r="G315" s="1"/>
      <c r="H315" s="1"/>
      <c r="I315" s="1"/>
      <c r="J315" s="147"/>
      <c r="K315" s="1"/>
      <c r="L315" s="1"/>
      <c r="M315" s="1"/>
      <c r="N315" s="1"/>
      <c r="O315" s="1"/>
      <c r="P315" s="1"/>
      <c r="Q315" s="1"/>
      <c r="R315" s="1"/>
      <c r="S315" s="1"/>
      <c r="T315" s="1"/>
      <c r="U315" s="144">
        <v>46059</v>
      </c>
      <c r="V315" s="1">
        <f>IF(U315&gt;=E$28,IF(U315&lt;=$E$29,0,1),1)</f>
        <v>1</v>
      </c>
      <c r="W315" s="149"/>
      <c r="X315" s="150">
        <f>IF(($X$1=""),0,IF(ISBLANK(W315)=FALSE,1,0))</f>
        <v>0</v>
      </c>
      <c r="Y315" s="149"/>
      <c r="Z315" s="150">
        <f>IF(ISBLANK(Y315)=FALSE,1,0)</f>
        <v>0</v>
      </c>
      <c r="AA315" s="149" t="str">
        <f>_xlfn.IFNA(VLOOKUP(U315,$E$45:$E$54,1,FALSE),"Z")</f>
        <v>Z</v>
      </c>
      <c r="AB315" s="150">
        <f>IF(AA315="Z",0,1)</f>
        <v>0</v>
      </c>
      <c r="AC315" s="150">
        <f>IF(V315+X315+Z315+AB315&gt;0,0,1)</f>
        <v>0</v>
      </c>
      <c r="AD315" s="149">
        <f>U315-1</f>
        <v>46058</v>
      </c>
      <c r="AF315" s="150">
        <f>IF($AC315=1,IF(AND($E$31="yes", $U315&lt;$E$32),1,IF(OR($E$31="no", $E$31=""),IF(AND(E$34="yes", U315&lt;E$35),1,IF(OR(E$34="no", E$34=""),1,0)),0)),0)</f>
        <v>0</v>
      </c>
      <c r="AG315" s="150">
        <f>IF($AC315=1,IF(AND($E$31="yes", $U315&gt;=$E$32),IF(AND($E$34="yes", $U315&gt;=$E$35),0,1),0),0)</f>
        <v>0</v>
      </c>
      <c r="AH315" s="150">
        <f>IF($AC315=1,IF(AND($E$34="yes", $U315&gt;=$E$35),1,0),0)</f>
        <v>0</v>
      </c>
      <c r="AJ315" s="1"/>
      <c r="AK315" s="1"/>
      <c r="AL315" s="1"/>
      <c r="AM315" s="1"/>
      <c r="AN315" s="1"/>
      <c r="AO315" s="1"/>
      <c r="AP315" s="1"/>
      <c r="AQ315" s="1"/>
      <c r="AR315" s="1"/>
      <c r="AS315" s="1"/>
      <c r="AT315" s="1"/>
    </row>
    <row r="316" spans="1:46" s="150" customFormat="1">
      <c r="A316" s="204"/>
      <c r="B316" s="1"/>
      <c r="C316" s="1"/>
      <c r="D316" s="1"/>
      <c r="E316" s="1"/>
      <c r="F316" s="1"/>
      <c r="G316" s="1"/>
      <c r="H316" s="1"/>
      <c r="I316" s="1"/>
      <c r="J316" s="147"/>
      <c r="K316" s="1"/>
      <c r="L316" s="1"/>
      <c r="M316" s="1"/>
      <c r="N316" s="1"/>
      <c r="O316" s="1"/>
      <c r="P316" s="1"/>
      <c r="Q316" s="1"/>
      <c r="R316" s="1"/>
      <c r="S316" s="1"/>
      <c r="T316" s="1"/>
      <c r="U316" s="144">
        <v>46060</v>
      </c>
      <c r="V316" s="1">
        <f>IF(U316&gt;=E$28,IF(U316&lt;=$E$29,0,1),1)</f>
        <v>1</v>
      </c>
      <c r="W316" s="149"/>
      <c r="X316" s="150">
        <f>IF(($X$1=""),0,IF(ISBLANK(W316)=FALSE,1,0))</f>
        <v>0</v>
      </c>
      <c r="Y316" s="149">
        <v>46060</v>
      </c>
      <c r="Z316" s="150">
        <f>IF(ISBLANK(Y316)=FALSE,1,0)</f>
        <v>1</v>
      </c>
      <c r="AA316" s="149" t="str">
        <f>_xlfn.IFNA(VLOOKUP(U316,$E$45:$E$54,1,FALSE),"Z")</f>
        <v>Z</v>
      </c>
      <c r="AB316" s="150">
        <f>IF(AA316="Z",0,1)</f>
        <v>0</v>
      </c>
      <c r="AC316" s="150">
        <f>IF(V316+X316+Z316+AB316&gt;0,0,1)</f>
        <v>0</v>
      </c>
      <c r="AD316" s="149">
        <f>U316-1</f>
        <v>46059</v>
      </c>
      <c r="AF316" s="150">
        <f>IF($AC316=1,IF(AND($E$31="yes", $U316&lt;$E$32),1,IF(OR($E$31="no", $E$31=""),IF(AND(E$34="yes", U316&lt;E$35),1,IF(OR(E$34="no", E$34=""),1,0)),0)),0)</f>
        <v>0</v>
      </c>
      <c r="AG316" s="150">
        <f>IF($AC316=1,IF(AND($E$31="yes", $U316&gt;=$E$32),IF(AND($E$34="yes", $U316&gt;=$E$35),0,1),0),0)</f>
        <v>0</v>
      </c>
      <c r="AH316" s="150">
        <f>IF($AC316=1,IF(AND($E$34="yes", $U316&gt;=$E$35),1,0),0)</f>
        <v>0</v>
      </c>
      <c r="AJ316" s="1"/>
      <c r="AK316" s="1"/>
      <c r="AL316" s="1"/>
      <c r="AM316" s="1"/>
      <c r="AN316" s="1"/>
      <c r="AO316" s="1"/>
      <c r="AP316" s="1"/>
      <c r="AQ316" s="1"/>
      <c r="AR316" s="1"/>
      <c r="AS316" s="1"/>
      <c r="AT316" s="1"/>
    </row>
    <row r="317" spans="1:46" s="150" customFormat="1">
      <c r="A317" s="204"/>
      <c r="B317" s="1"/>
      <c r="C317" s="1"/>
      <c r="D317" s="1"/>
      <c r="E317" s="1"/>
      <c r="F317" s="1"/>
      <c r="G317" s="1"/>
      <c r="H317" s="1"/>
      <c r="I317" s="1"/>
      <c r="J317" s="147"/>
      <c r="K317" s="1"/>
      <c r="L317" s="1"/>
      <c r="M317" s="1"/>
      <c r="N317" s="1"/>
      <c r="O317" s="1"/>
      <c r="P317" s="1"/>
      <c r="Q317" s="1"/>
      <c r="R317" s="1"/>
      <c r="S317" s="1"/>
      <c r="T317" s="1"/>
      <c r="U317" s="144">
        <v>46061</v>
      </c>
      <c r="V317" s="1">
        <f>IF(U317&gt;=E$28,IF(U317&lt;=$E$29,0,1),1)</f>
        <v>1</v>
      </c>
      <c r="W317" s="149"/>
      <c r="X317" s="150">
        <f>IF(($X$1=""),0,IF(ISBLANK(W317)=FALSE,1,0))</f>
        <v>0</v>
      </c>
      <c r="Y317" s="149">
        <v>46061</v>
      </c>
      <c r="Z317" s="150">
        <f>IF(ISBLANK(Y317)=FALSE,1,0)</f>
        <v>1</v>
      </c>
      <c r="AA317" s="149" t="str">
        <f>_xlfn.IFNA(VLOOKUP(U317,$E$45:$E$54,1,FALSE),"Z")</f>
        <v>Z</v>
      </c>
      <c r="AB317" s="150">
        <f>IF(AA317="Z",0,1)</f>
        <v>0</v>
      </c>
      <c r="AC317" s="150">
        <f>IF(V317+X317+Z317+AB317&gt;0,0,1)</f>
        <v>0</v>
      </c>
      <c r="AD317" s="149">
        <f>U317-1</f>
        <v>46060</v>
      </c>
      <c r="AF317" s="150">
        <f>IF($AC317=1,IF(AND($E$31="yes", $U317&lt;$E$32),1,IF(OR($E$31="no", $E$31=""),IF(AND(E$34="yes", U317&lt;E$35),1,IF(OR(E$34="no", E$34=""),1,0)),0)),0)</f>
        <v>0</v>
      </c>
      <c r="AG317" s="150">
        <f>IF($AC317=1,IF(AND($E$31="yes", $U317&gt;=$E$32),IF(AND($E$34="yes", $U317&gt;=$E$35),0,1),0),0)</f>
        <v>0</v>
      </c>
      <c r="AH317" s="150">
        <f>IF($AC317=1,IF(AND($E$34="yes", $U317&gt;=$E$35),1,0),0)</f>
        <v>0</v>
      </c>
      <c r="AJ317" s="1"/>
      <c r="AK317" s="1"/>
      <c r="AL317" s="1"/>
      <c r="AM317" s="1"/>
      <c r="AN317" s="1"/>
      <c r="AO317" s="1"/>
      <c r="AP317" s="1"/>
      <c r="AQ317" s="1"/>
      <c r="AR317" s="1"/>
      <c r="AS317" s="1"/>
      <c r="AT317" s="1"/>
    </row>
    <row r="318" spans="1:46" s="150" customFormat="1">
      <c r="A318" s="204"/>
      <c r="B318" s="1"/>
      <c r="C318" s="1"/>
      <c r="D318" s="1"/>
      <c r="E318" s="1"/>
      <c r="F318" s="1"/>
      <c r="G318" s="1"/>
      <c r="H318" s="1"/>
      <c r="I318" s="1"/>
      <c r="J318" s="147"/>
      <c r="K318" s="1"/>
      <c r="L318" s="1"/>
      <c r="M318" s="1"/>
      <c r="N318" s="1"/>
      <c r="O318" s="1"/>
      <c r="P318" s="1"/>
      <c r="Q318" s="1"/>
      <c r="R318" s="1"/>
      <c r="S318" s="1"/>
      <c r="T318" s="1"/>
      <c r="U318" s="144">
        <v>46062</v>
      </c>
      <c r="V318" s="1">
        <f>IF(U318&gt;=E$28,IF(U318&lt;=$E$29,0,1),1)</f>
        <v>1</v>
      </c>
      <c r="W318" s="149"/>
      <c r="X318" s="150">
        <f>IF(($X$1=""),0,IF(ISBLANK(W318)=FALSE,1,0))</f>
        <v>0</v>
      </c>
      <c r="Y318" s="149"/>
      <c r="Z318" s="150">
        <f>IF(ISBLANK(Y318)=FALSE,1,0)</f>
        <v>0</v>
      </c>
      <c r="AA318" s="149" t="str">
        <f>_xlfn.IFNA(VLOOKUP(U318,$E$45:$E$54,1,FALSE),"Z")</f>
        <v>Z</v>
      </c>
      <c r="AB318" s="150">
        <f>IF(AA318="Z",0,1)</f>
        <v>0</v>
      </c>
      <c r="AC318" s="150">
        <f>IF(V318+X318+Z318+AB318&gt;0,0,1)</f>
        <v>0</v>
      </c>
      <c r="AD318" s="149">
        <f>U318-1</f>
        <v>46061</v>
      </c>
      <c r="AF318" s="150">
        <f>IF($AC318=1,IF(AND($E$31="yes", $U318&lt;$E$32),1,IF(OR($E$31="no", $E$31=""),IF(AND(E$34="yes", U318&lt;E$35),1,IF(OR(E$34="no", E$34=""),1,0)),0)),0)</f>
        <v>0</v>
      </c>
      <c r="AG318" s="150">
        <f>IF($AC318=1,IF(AND($E$31="yes", $U318&gt;=$E$32),IF(AND($E$34="yes", $U318&gt;=$E$35),0,1),0),0)</f>
        <v>0</v>
      </c>
      <c r="AH318" s="150">
        <f>IF($AC318=1,IF(AND($E$34="yes", $U318&gt;=$E$35),1,0),0)</f>
        <v>0</v>
      </c>
      <c r="AJ318" s="1"/>
      <c r="AK318" s="1"/>
      <c r="AL318" s="1"/>
      <c r="AM318" s="1"/>
      <c r="AN318" s="1"/>
      <c r="AO318" s="1"/>
      <c r="AP318" s="1"/>
      <c r="AQ318" s="1"/>
      <c r="AR318" s="1"/>
      <c r="AS318" s="1"/>
      <c r="AT318" s="1"/>
    </row>
    <row r="319" spans="1:46" s="150" customFormat="1">
      <c r="A319" s="204"/>
      <c r="B319" s="1"/>
      <c r="C319" s="1"/>
      <c r="D319" s="1"/>
      <c r="E319" s="1"/>
      <c r="F319" s="1"/>
      <c r="G319" s="1"/>
      <c r="H319" s="1"/>
      <c r="I319" s="1"/>
      <c r="J319" s="147"/>
      <c r="K319" s="1"/>
      <c r="L319" s="1"/>
      <c r="M319" s="1"/>
      <c r="N319" s="1"/>
      <c r="O319" s="1"/>
      <c r="P319" s="1"/>
      <c r="Q319" s="1"/>
      <c r="R319" s="1"/>
      <c r="S319" s="1"/>
      <c r="T319" s="1"/>
      <c r="U319" s="144">
        <v>46063</v>
      </c>
      <c r="V319" s="1">
        <f>IF(U319&gt;=E$28,IF(U319&lt;=$E$29,0,1),1)</f>
        <v>1</v>
      </c>
      <c r="W319" s="149"/>
      <c r="X319" s="150">
        <f>IF(($X$1=""),0,IF(ISBLANK(W319)=FALSE,1,0))</f>
        <v>0</v>
      </c>
      <c r="Y319" s="149"/>
      <c r="Z319" s="150">
        <f>IF(ISBLANK(Y319)=FALSE,1,0)</f>
        <v>0</v>
      </c>
      <c r="AA319" s="149" t="str">
        <f>_xlfn.IFNA(VLOOKUP(U319,$E$45:$E$54,1,FALSE),"Z")</f>
        <v>Z</v>
      </c>
      <c r="AB319" s="150">
        <f>IF(AA319="Z",0,1)</f>
        <v>0</v>
      </c>
      <c r="AC319" s="150">
        <f>IF(V319+X319+Z319+AB319&gt;0,0,1)</f>
        <v>0</v>
      </c>
      <c r="AD319" s="149">
        <f>U319-1</f>
        <v>46062</v>
      </c>
      <c r="AF319" s="150">
        <f>IF($AC319=1,IF(AND($E$31="yes", $U319&lt;$E$32),1,IF(OR($E$31="no", $E$31=""),IF(AND(E$34="yes", U319&lt;E$35),1,IF(OR(E$34="no", E$34=""),1,0)),0)),0)</f>
        <v>0</v>
      </c>
      <c r="AG319" s="150">
        <f>IF($AC319=1,IF(AND($E$31="yes", $U319&gt;=$E$32),IF(AND($E$34="yes", $U319&gt;=$E$35),0,1),0),0)</f>
        <v>0</v>
      </c>
      <c r="AH319" s="150">
        <f>IF($AC319=1,IF(AND($E$34="yes", $U319&gt;=$E$35),1,0),0)</f>
        <v>0</v>
      </c>
      <c r="AJ319" s="1"/>
      <c r="AK319" s="1"/>
      <c r="AL319" s="1"/>
      <c r="AM319" s="1"/>
      <c r="AN319" s="1"/>
      <c r="AO319" s="1"/>
      <c r="AP319" s="1"/>
      <c r="AQ319" s="1"/>
      <c r="AR319" s="1"/>
      <c r="AS319" s="1"/>
      <c r="AT319" s="1"/>
    </row>
    <row r="320" spans="1:46" s="150" customFormat="1">
      <c r="A320" s="204"/>
      <c r="B320" s="1"/>
      <c r="C320" s="1"/>
      <c r="D320" s="1"/>
      <c r="E320" s="1"/>
      <c r="F320" s="1"/>
      <c r="G320" s="1"/>
      <c r="H320" s="1"/>
      <c r="I320" s="1"/>
      <c r="J320" s="147"/>
      <c r="K320" s="1"/>
      <c r="L320" s="1"/>
      <c r="M320" s="1"/>
      <c r="N320" s="1"/>
      <c r="O320" s="1"/>
      <c r="P320" s="1"/>
      <c r="Q320" s="1"/>
      <c r="R320" s="1"/>
      <c r="S320" s="1"/>
      <c r="T320" s="1"/>
      <c r="U320" s="144">
        <v>46064</v>
      </c>
      <c r="V320" s="1">
        <f>IF(U320&gt;=E$28,IF(U320&lt;=$E$29,0,1),1)</f>
        <v>1</v>
      </c>
      <c r="W320" s="149"/>
      <c r="X320" s="150">
        <f>IF(($X$1=""),0,IF(ISBLANK(W320)=FALSE,1,0))</f>
        <v>0</v>
      </c>
      <c r="Y320" s="149"/>
      <c r="Z320" s="150">
        <f>IF(ISBLANK(Y320)=FALSE,1,0)</f>
        <v>0</v>
      </c>
      <c r="AA320" s="149" t="str">
        <f>_xlfn.IFNA(VLOOKUP(U320,$E$45:$E$54,1,FALSE),"Z")</f>
        <v>Z</v>
      </c>
      <c r="AB320" s="150">
        <f>IF(AA320="Z",0,1)</f>
        <v>0</v>
      </c>
      <c r="AC320" s="150">
        <f>IF(V320+X320+Z320+AB320&gt;0,0,1)</f>
        <v>0</v>
      </c>
      <c r="AD320" s="149">
        <f>U320-1</f>
        <v>46063</v>
      </c>
      <c r="AF320" s="150">
        <f>IF($AC320=1,IF(AND($E$31="yes", $U320&lt;$E$32),1,IF(OR($E$31="no", $E$31=""),IF(AND(E$34="yes", U320&lt;E$35),1,IF(OR(E$34="no", E$34=""),1,0)),0)),0)</f>
        <v>0</v>
      </c>
      <c r="AG320" s="150">
        <f>IF($AC320=1,IF(AND($E$31="yes", $U320&gt;=$E$32),IF(AND($E$34="yes", $U320&gt;=$E$35),0,1),0),0)</f>
        <v>0</v>
      </c>
      <c r="AH320" s="150">
        <f>IF($AC320=1,IF(AND($E$34="yes", $U320&gt;=$E$35),1,0),0)</f>
        <v>0</v>
      </c>
      <c r="AJ320" s="1"/>
      <c r="AK320" s="1"/>
      <c r="AL320" s="1"/>
      <c r="AM320" s="1"/>
      <c r="AN320" s="1"/>
      <c r="AO320" s="1"/>
      <c r="AP320" s="1"/>
      <c r="AQ320" s="1"/>
      <c r="AR320" s="1"/>
      <c r="AS320" s="1"/>
      <c r="AT320" s="1"/>
    </row>
    <row r="321" spans="1:46" s="150" customFormat="1">
      <c r="A321" s="204"/>
      <c r="B321" s="1"/>
      <c r="C321" s="1"/>
      <c r="D321" s="1"/>
      <c r="E321" s="1"/>
      <c r="F321" s="1"/>
      <c r="G321" s="1"/>
      <c r="H321" s="1"/>
      <c r="I321" s="1"/>
      <c r="J321" s="147"/>
      <c r="K321" s="1"/>
      <c r="L321" s="1"/>
      <c r="M321" s="1"/>
      <c r="N321" s="1"/>
      <c r="O321" s="1"/>
      <c r="P321" s="1"/>
      <c r="Q321" s="1"/>
      <c r="R321" s="1"/>
      <c r="S321" s="1"/>
      <c r="T321" s="1"/>
      <c r="U321" s="144">
        <v>46065</v>
      </c>
      <c r="V321" s="1">
        <f>IF(U321&gt;=E$28,IF(U321&lt;=$E$29,0,1),1)</f>
        <v>1</v>
      </c>
      <c r="W321" s="149"/>
      <c r="X321" s="150">
        <f>IF(($X$1=""),0,IF(ISBLANK(W321)=FALSE,1,0))</f>
        <v>0</v>
      </c>
      <c r="Y321" s="149"/>
      <c r="Z321" s="150">
        <f>IF(ISBLANK(Y321)=FALSE,1,0)</f>
        <v>0</v>
      </c>
      <c r="AA321" s="149" t="str">
        <f>_xlfn.IFNA(VLOOKUP(U321,$E$45:$E$54,1,FALSE),"Z")</f>
        <v>Z</v>
      </c>
      <c r="AB321" s="150">
        <f>IF(AA321="Z",0,1)</f>
        <v>0</v>
      </c>
      <c r="AC321" s="150">
        <f>IF(V321+X321+Z321+AB321&gt;0,0,1)</f>
        <v>0</v>
      </c>
      <c r="AD321" s="149">
        <f>U321-1</f>
        <v>46064</v>
      </c>
      <c r="AF321" s="150">
        <f>IF($AC321=1,IF(AND($E$31="yes", $U321&lt;$E$32),1,IF(OR($E$31="no", $E$31=""),IF(AND(E$34="yes", U321&lt;E$35),1,IF(OR(E$34="no", E$34=""),1,0)),0)),0)</f>
        <v>0</v>
      </c>
      <c r="AG321" s="150">
        <f>IF($AC321=1,IF(AND($E$31="yes", $U321&gt;=$E$32),IF(AND($E$34="yes", $U321&gt;=$E$35),0,1),0),0)</f>
        <v>0</v>
      </c>
      <c r="AH321" s="150">
        <f>IF($AC321=1,IF(AND($E$34="yes", $U321&gt;=$E$35),1,0),0)</f>
        <v>0</v>
      </c>
      <c r="AJ321" s="1"/>
      <c r="AK321" s="1"/>
      <c r="AL321" s="1"/>
      <c r="AM321" s="1"/>
      <c r="AN321" s="1"/>
      <c r="AO321" s="1"/>
      <c r="AP321" s="1"/>
      <c r="AQ321" s="1"/>
      <c r="AR321" s="1"/>
      <c r="AS321" s="1"/>
      <c r="AT321" s="1"/>
    </row>
    <row r="322" spans="1:46" s="150" customFormat="1">
      <c r="A322" s="204"/>
      <c r="B322" s="1"/>
      <c r="C322" s="1"/>
      <c r="D322" s="1"/>
      <c r="E322" s="1"/>
      <c r="F322" s="1"/>
      <c r="G322" s="1"/>
      <c r="H322" s="1"/>
      <c r="I322" s="1"/>
      <c r="J322" s="147"/>
      <c r="K322" s="1"/>
      <c r="L322" s="1"/>
      <c r="M322" s="1"/>
      <c r="N322" s="1"/>
      <c r="O322" s="1"/>
      <c r="P322" s="1"/>
      <c r="Q322" s="1"/>
      <c r="R322" s="1"/>
      <c r="S322" s="1"/>
      <c r="T322" s="1"/>
      <c r="U322" s="144">
        <v>46066</v>
      </c>
      <c r="V322" s="1">
        <f>IF(U322&gt;=E$28,IF(U322&lt;=$E$29,0,1),1)</f>
        <v>1</v>
      </c>
      <c r="W322" s="149"/>
      <c r="X322" s="150">
        <f>IF(($X$1=""),0,IF(ISBLANK(W322)=FALSE,1,0))</f>
        <v>0</v>
      </c>
      <c r="Y322" s="149"/>
      <c r="Z322" s="150">
        <f>IF(ISBLANK(Y322)=FALSE,1,0)</f>
        <v>0</v>
      </c>
      <c r="AA322" s="149" t="str">
        <f>_xlfn.IFNA(VLOOKUP(U322,$E$45:$E$54,1,FALSE),"Z")</f>
        <v>Z</v>
      </c>
      <c r="AB322" s="150">
        <f>IF(AA322="Z",0,1)</f>
        <v>0</v>
      </c>
      <c r="AC322" s="150">
        <f>IF(V322+X322+Z322+AB322&gt;0,0,1)</f>
        <v>0</v>
      </c>
      <c r="AD322" s="149">
        <f>U322-1</f>
        <v>46065</v>
      </c>
      <c r="AF322" s="150">
        <f>IF($AC322=1,IF(AND($E$31="yes", $U322&lt;$E$32),1,IF(OR($E$31="no", $E$31=""),IF(AND(E$34="yes", U322&lt;E$35),1,IF(OR(E$34="no", E$34=""),1,0)),0)),0)</f>
        <v>0</v>
      </c>
      <c r="AG322" s="150">
        <f>IF($AC322=1,IF(AND($E$31="yes", $U322&gt;=$E$32),IF(AND($E$34="yes", $U322&gt;=$E$35),0,1),0),0)</f>
        <v>0</v>
      </c>
      <c r="AH322" s="150">
        <f>IF($AC322=1,IF(AND($E$34="yes", $U322&gt;=$E$35),1,0),0)</f>
        <v>0</v>
      </c>
      <c r="AJ322" s="1"/>
      <c r="AK322" s="1"/>
      <c r="AL322" s="1"/>
      <c r="AM322" s="1"/>
      <c r="AN322" s="1"/>
      <c r="AO322" s="1"/>
      <c r="AP322" s="1"/>
      <c r="AQ322" s="1"/>
      <c r="AR322" s="1"/>
      <c r="AS322" s="1"/>
      <c r="AT322" s="1"/>
    </row>
    <row r="323" spans="1:46" s="150" customFormat="1">
      <c r="A323" s="204"/>
      <c r="B323" s="1"/>
      <c r="C323" s="1"/>
      <c r="D323" s="1"/>
      <c r="E323" s="1"/>
      <c r="F323" s="1"/>
      <c r="G323" s="1"/>
      <c r="H323" s="1"/>
      <c r="I323" s="1"/>
      <c r="J323" s="147"/>
      <c r="K323" s="1"/>
      <c r="L323" s="1"/>
      <c r="M323" s="1"/>
      <c r="N323" s="1"/>
      <c r="O323" s="1"/>
      <c r="P323" s="1"/>
      <c r="Q323" s="1"/>
      <c r="R323" s="1"/>
      <c r="S323" s="1"/>
      <c r="T323" s="1"/>
      <c r="U323" s="144">
        <v>46067</v>
      </c>
      <c r="V323" s="1">
        <f>IF(U323&gt;=E$28,IF(U323&lt;=$E$29,0,1),1)</f>
        <v>1</v>
      </c>
      <c r="W323" s="149"/>
      <c r="X323" s="150">
        <f>IF(($X$1=""),0,IF(ISBLANK(W323)=FALSE,1,0))</f>
        <v>0</v>
      </c>
      <c r="Y323" s="149">
        <v>46067</v>
      </c>
      <c r="Z323" s="150">
        <f>IF(ISBLANK(Y323)=FALSE,1,0)</f>
        <v>1</v>
      </c>
      <c r="AA323" s="149" t="str">
        <f>_xlfn.IFNA(VLOOKUP(U323,$E$45:$E$54,1,FALSE),"Z")</f>
        <v>Z</v>
      </c>
      <c r="AB323" s="150">
        <f>IF(AA323="Z",0,1)</f>
        <v>0</v>
      </c>
      <c r="AC323" s="150">
        <f>IF(V323+X323+Z323+AB323&gt;0,0,1)</f>
        <v>0</v>
      </c>
      <c r="AD323" s="149">
        <f>U323-1</f>
        <v>46066</v>
      </c>
      <c r="AF323" s="150">
        <f>IF($AC323=1,IF(AND($E$31="yes", $U323&lt;$E$32),1,IF(OR($E$31="no", $E$31=""),IF(AND(E$34="yes", U323&lt;E$35),1,IF(OR(E$34="no", E$34=""),1,0)),0)),0)</f>
        <v>0</v>
      </c>
      <c r="AG323" s="150">
        <f>IF($AC323=1,IF(AND($E$31="yes", $U323&gt;=$E$32),IF(AND($E$34="yes", $U323&gt;=$E$35),0,1),0),0)</f>
        <v>0</v>
      </c>
      <c r="AH323" s="150">
        <f>IF($AC323=1,IF(AND($E$34="yes", $U323&gt;=$E$35),1,0),0)</f>
        <v>0</v>
      </c>
      <c r="AJ323" s="1"/>
      <c r="AK323" s="1"/>
      <c r="AL323" s="1"/>
      <c r="AM323" s="1"/>
      <c r="AN323" s="1"/>
      <c r="AO323" s="1"/>
      <c r="AP323" s="1"/>
      <c r="AQ323" s="1"/>
      <c r="AR323" s="1"/>
      <c r="AS323" s="1"/>
      <c r="AT323" s="1"/>
    </row>
    <row r="324" spans="1:46" s="150" customFormat="1">
      <c r="A324" s="204"/>
      <c r="B324" s="1"/>
      <c r="C324" s="1"/>
      <c r="D324" s="1"/>
      <c r="E324" s="1"/>
      <c r="F324" s="1"/>
      <c r="G324" s="1"/>
      <c r="H324" s="1"/>
      <c r="I324" s="1"/>
      <c r="J324" s="147"/>
      <c r="K324" s="1"/>
      <c r="L324" s="1"/>
      <c r="M324" s="1"/>
      <c r="N324" s="1"/>
      <c r="O324" s="1"/>
      <c r="P324" s="1"/>
      <c r="Q324" s="1"/>
      <c r="R324" s="1"/>
      <c r="S324" s="1"/>
      <c r="T324" s="1"/>
      <c r="U324" s="144">
        <v>46068</v>
      </c>
      <c r="V324" s="1">
        <f>IF(U324&gt;=E$28,IF(U324&lt;=$E$29,0,1),1)</f>
        <v>1</v>
      </c>
      <c r="W324" s="149"/>
      <c r="X324" s="150">
        <f>IF(($X$1=""),0,IF(ISBLANK(W324)=FALSE,1,0))</f>
        <v>0</v>
      </c>
      <c r="Y324" s="149">
        <v>46068</v>
      </c>
      <c r="Z324" s="150">
        <f>IF(ISBLANK(Y324)=FALSE,1,0)</f>
        <v>1</v>
      </c>
      <c r="AA324" s="149" t="str">
        <f>_xlfn.IFNA(VLOOKUP(U324,$E$45:$E$54,1,FALSE),"Z")</f>
        <v>Z</v>
      </c>
      <c r="AB324" s="150">
        <f>IF(AA324="Z",0,1)</f>
        <v>0</v>
      </c>
      <c r="AC324" s="150">
        <f>IF(V324+X324+Z324+AB324&gt;0,0,1)</f>
        <v>0</v>
      </c>
      <c r="AD324" s="149">
        <f>U324-1</f>
        <v>46067</v>
      </c>
      <c r="AF324" s="150">
        <f>IF($AC324=1,IF(AND($E$31="yes", $U324&lt;$E$32),1,IF(OR($E$31="no", $E$31=""),IF(AND(E$34="yes", U324&lt;E$35),1,IF(OR(E$34="no", E$34=""),1,0)),0)),0)</f>
        <v>0</v>
      </c>
      <c r="AG324" s="150">
        <f>IF($AC324=1,IF(AND($E$31="yes", $U324&gt;=$E$32),IF(AND($E$34="yes", $U324&gt;=$E$35),0,1),0),0)</f>
        <v>0</v>
      </c>
      <c r="AH324" s="150">
        <f>IF($AC324=1,IF(AND($E$34="yes", $U324&gt;=$E$35),1,0),0)</f>
        <v>0</v>
      </c>
      <c r="AJ324" s="1"/>
      <c r="AK324" s="1"/>
      <c r="AL324" s="1"/>
      <c r="AM324" s="1"/>
      <c r="AN324" s="1"/>
      <c r="AO324" s="1"/>
      <c r="AP324" s="1"/>
      <c r="AQ324" s="1"/>
      <c r="AR324" s="1"/>
      <c r="AS324" s="1"/>
      <c r="AT324" s="1"/>
    </row>
    <row r="325" spans="1:46" s="150" customFormat="1">
      <c r="A325" s="204"/>
      <c r="B325" s="1"/>
      <c r="C325" s="1"/>
      <c r="D325" s="1"/>
      <c r="E325" s="1"/>
      <c r="F325" s="1"/>
      <c r="G325" s="1"/>
      <c r="H325" s="1"/>
      <c r="I325" s="1"/>
      <c r="J325" s="147"/>
      <c r="K325" s="1"/>
      <c r="L325" s="1"/>
      <c r="M325" s="1"/>
      <c r="N325" s="1"/>
      <c r="O325" s="1"/>
      <c r="P325" s="1"/>
      <c r="Q325" s="1"/>
      <c r="R325" s="1"/>
      <c r="S325" s="1"/>
      <c r="T325" s="1"/>
      <c r="U325" s="144">
        <v>46069</v>
      </c>
      <c r="V325" s="1">
        <f>IF(U325&gt;=E$28,IF(U325&lt;=$E$29,0,1),1)</f>
        <v>1</v>
      </c>
      <c r="W325" s="149">
        <v>46069</v>
      </c>
      <c r="X325" s="150">
        <f>IF(($X$1=""),0,IF(ISBLANK(W325)=FALSE,1,0))</f>
        <v>1</v>
      </c>
      <c r="Y325" s="149"/>
      <c r="Z325" s="150">
        <f>IF(ISBLANK(Y325)=FALSE,1,0)</f>
        <v>0</v>
      </c>
      <c r="AA325" s="149" t="str">
        <f>_xlfn.IFNA(VLOOKUP(U325,$E$45:$E$54,1,FALSE),"Z")</f>
        <v>Z</v>
      </c>
      <c r="AB325" s="150">
        <f>IF(AA325="Z",0,1)</f>
        <v>0</v>
      </c>
      <c r="AC325" s="150">
        <f>IF(V325+X325+Z325+AB325&gt;0,0,1)</f>
        <v>0</v>
      </c>
      <c r="AD325" s="149">
        <f>U325-1</f>
        <v>46068</v>
      </c>
      <c r="AF325" s="150">
        <f>IF($AC325=1,IF(AND($E$31="yes", $U325&lt;$E$32),1,IF(OR($E$31="no", $E$31=""),IF(AND(E$34="yes", U325&lt;E$35),1,IF(OR(E$34="no", E$34=""),1,0)),0)),0)</f>
        <v>0</v>
      </c>
      <c r="AG325" s="150">
        <f>IF($AC325=1,IF(AND($E$31="yes", $U325&gt;=$E$32),IF(AND($E$34="yes", $U325&gt;=$E$35),0,1),0),0)</f>
        <v>0</v>
      </c>
      <c r="AH325" s="150">
        <f>IF($AC325=1,IF(AND($E$34="yes", $U325&gt;=$E$35),1,0),0)</f>
        <v>0</v>
      </c>
      <c r="AJ325" s="1"/>
      <c r="AK325" s="1"/>
      <c r="AL325" s="1"/>
      <c r="AM325" s="1"/>
      <c r="AN325" s="1"/>
      <c r="AO325" s="1"/>
      <c r="AP325" s="1"/>
      <c r="AQ325" s="1"/>
      <c r="AR325" s="1"/>
      <c r="AS325" s="1"/>
      <c r="AT325" s="1"/>
    </row>
    <row r="326" spans="1:46" s="150" customFormat="1">
      <c r="A326" s="204"/>
      <c r="B326" s="1"/>
      <c r="C326" s="1"/>
      <c r="D326" s="1"/>
      <c r="E326" s="1"/>
      <c r="F326" s="1"/>
      <c r="G326" s="1"/>
      <c r="H326" s="1"/>
      <c r="I326" s="1"/>
      <c r="J326" s="147"/>
      <c r="K326" s="1"/>
      <c r="L326" s="1"/>
      <c r="M326" s="1"/>
      <c r="N326" s="1"/>
      <c r="O326" s="1"/>
      <c r="P326" s="1"/>
      <c r="Q326" s="1"/>
      <c r="R326" s="1"/>
      <c r="S326" s="1"/>
      <c r="T326" s="1"/>
      <c r="U326" s="144">
        <v>46070</v>
      </c>
      <c r="V326" s="1">
        <f>IF(U326&gt;=E$28,IF(U326&lt;=$E$29,0,1),1)</f>
        <v>1</v>
      </c>
      <c r="W326" s="149">
        <v>46070</v>
      </c>
      <c r="X326" s="150">
        <f>IF(($X$1=""),0,IF(ISBLANK(W326)=FALSE,1,0))</f>
        <v>1</v>
      </c>
      <c r="Y326" s="149"/>
      <c r="Z326" s="150">
        <f>IF(ISBLANK(Y326)=FALSE,1,0)</f>
        <v>0</v>
      </c>
      <c r="AA326" s="149" t="str">
        <f>_xlfn.IFNA(VLOOKUP(U326,$E$45:$E$54,1,FALSE),"Z")</f>
        <v>Z</v>
      </c>
      <c r="AB326" s="150">
        <f>IF(AA326="Z",0,1)</f>
        <v>0</v>
      </c>
      <c r="AC326" s="150">
        <f>IF(V326+X326+Z326+AB326&gt;0,0,1)</f>
        <v>0</v>
      </c>
      <c r="AD326" s="149">
        <f>U326-1</f>
        <v>46069</v>
      </c>
      <c r="AF326" s="150">
        <f>IF($AC326=1,IF(AND($E$31="yes", $U326&lt;$E$32),1,IF(OR($E$31="no", $E$31=""),IF(AND(E$34="yes", U326&lt;E$35),1,IF(OR(E$34="no", E$34=""),1,0)),0)),0)</f>
        <v>0</v>
      </c>
      <c r="AG326" s="150">
        <f>IF($AC326=1,IF(AND($E$31="yes", $U326&gt;=$E$32),IF(AND($E$34="yes", $U326&gt;=$E$35),0,1),0),0)</f>
        <v>0</v>
      </c>
      <c r="AH326" s="150">
        <f>IF($AC326=1,IF(AND($E$34="yes", $U326&gt;=$E$35),1,0),0)</f>
        <v>0</v>
      </c>
      <c r="AJ326" s="1"/>
      <c r="AK326" s="1"/>
      <c r="AL326" s="1"/>
      <c r="AM326" s="1"/>
      <c r="AN326" s="1"/>
      <c r="AO326" s="1"/>
      <c r="AP326" s="1"/>
      <c r="AQ326" s="1"/>
      <c r="AR326" s="1"/>
      <c r="AS326" s="1"/>
      <c r="AT326" s="1"/>
    </row>
    <row r="327" spans="1:46" s="150" customFormat="1">
      <c r="A327" s="204"/>
      <c r="B327" s="1"/>
      <c r="C327" s="1"/>
      <c r="D327" s="1"/>
      <c r="E327" s="1"/>
      <c r="F327" s="1"/>
      <c r="G327" s="1"/>
      <c r="H327" s="1"/>
      <c r="I327" s="1"/>
      <c r="J327" s="147"/>
      <c r="K327" s="1"/>
      <c r="L327" s="1"/>
      <c r="M327" s="1"/>
      <c r="N327" s="1"/>
      <c r="O327" s="1"/>
      <c r="P327" s="1"/>
      <c r="Q327" s="1"/>
      <c r="R327" s="1"/>
      <c r="S327" s="1"/>
      <c r="T327" s="1"/>
      <c r="U327" s="144">
        <v>46071</v>
      </c>
      <c r="V327" s="1">
        <f>IF(U327&gt;=E$28,IF(U327&lt;=$E$29,0,1),1)</f>
        <v>1</v>
      </c>
      <c r="W327" s="149">
        <v>46071</v>
      </c>
      <c r="X327" s="150">
        <f>IF(($X$1=""),0,IF(ISBLANK(W327)=FALSE,1,0))</f>
        <v>1</v>
      </c>
      <c r="Y327" s="149"/>
      <c r="Z327" s="150">
        <f>IF(ISBLANK(Y327)=FALSE,1,0)</f>
        <v>0</v>
      </c>
      <c r="AA327" s="149" t="str">
        <f>_xlfn.IFNA(VLOOKUP(U327,$E$45:$E$54,1,FALSE),"Z")</f>
        <v>Z</v>
      </c>
      <c r="AB327" s="150">
        <f>IF(AA327="Z",0,1)</f>
        <v>0</v>
      </c>
      <c r="AC327" s="150">
        <f>IF(V327+X327+Z327+AB327&gt;0,0,1)</f>
        <v>0</v>
      </c>
      <c r="AD327" s="149">
        <f>U327-1</f>
        <v>46070</v>
      </c>
      <c r="AF327" s="150">
        <f>IF($AC327=1,IF(AND($E$31="yes", $U327&lt;$E$32),1,IF(OR($E$31="no", $E$31=""),IF(AND(E$34="yes", U327&lt;E$35),1,IF(OR(E$34="no", E$34=""),1,0)),0)),0)</f>
        <v>0</v>
      </c>
      <c r="AG327" s="150">
        <f>IF($AC327=1,IF(AND($E$31="yes", $U327&gt;=$E$32),IF(AND($E$34="yes", $U327&gt;=$E$35),0,1),0),0)</f>
        <v>0</v>
      </c>
      <c r="AH327" s="150">
        <f>IF($AC327=1,IF(AND($E$34="yes", $U327&gt;=$E$35),1,0),0)</f>
        <v>0</v>
      </c>
      <c r="AJ327" s="1"/>
      <c r="AK327" s="1"/>
      <c r="AL327" s="1"/>
      <c r="AM327" s="1"/>
      <c r="AN327" s="1"/>
      <c r="AO327" s="1"/>
      <c r="AP327" s="1"/>
      <c r="AQ327" s="1"/>
      <c r="AR327" s="1"/>
      <c r="AS327" s="1"/>
      <c r="AT327" s="1"/>
    </row>
    <row r="328" spans="1:46" s="150" customFormat="1">
      <c r="A328" s="204"/>
      <c r="B328" s="1"/>
      <c r="C328" s="1"/>
      <c r="D328" s="1"/>
      <c r="E328" s="1"/>
      <c r="F328" s="1"/>
      <c r="G328" s="1"/>
      <c r="H328" s="1"/>
      <c r="I328" s="1"/>
      <c r="J328" s="147"/>
      <c r="K328" s="1"/>
      <c r="L328" s="1"/>
      <c r="M328" s="1"/>
      <c r="N328" s="1"/>
      <c r="O328" s="1"/>
      <c r="P328" s="1"/>
      <c r="Q328" s="1"/>
      <c r="R328" s="1"/>
      <c r="S328" s="1"/>
      <c r="T328" s="1"/>
      <c r="U328" s="144">
        <v>46072</v>
      </c>
      <c r="V328" s="1">
        <f>IF(U328&gt;=E$28,IF(U328&lt;=$E$29,0,1),1)</f>
        <v>1</v>
      </c>
      <c r="W328" s="149">
        <v>46072</v>
      </c>
      <c r="X328" s="150">
        <f>IF(($X$1=""),0,IF(ISBLANK(W328)=FALSE,1,0))</f>
        <v>1</v>
      </c>
      <c r="Y328" s="149"/>
      <c r="Z328" s="150">
        <f>IF(ISBLANK(Y328)=FALSE,1,0)</f>
        <v>0</v>
      </c>
      <c r="AA328" s="149" t="str">
        <f>_xlfn.IFNA(VLOOKUP(U328,$E$45:$E$54,1,FALSE),"Z")</f>
        <v>Z</v>
      </c>
      <c r="AB328" s="150">
        <f>IF(AA328="Z",0,1)</f>
        <v>0</v>
      </c>
      <c r="AC328" s="150">
        <f>IF(V328+X328+Z328+AB328&gt;0,0,1)</f>
        <v>0</v>
      </c>
      <c r="AD328" s="149">
        <f>U328-1</f>
        <v>46071</v>
      </c>
      <c r="AF328" s="150">
        <f>IF($AC328=1,IF(AND($E$31="yes", $U328&lt;$E$32),1,IF(OR($E$31="no", $E$31=""),IF(AND(E$34="yes", U328&lt;E$35),1,IF(OR(E$34="no", E$34=""),1,0)),0)),0)</f>
        <v>0</v>
      </c>
      <c r="AG328" s="150">
        <f>IF($AC328=1,IF(AND($E$31="yes", $U328&gt;=$E$32),IF(AND($E$34="yes", $U328&gt;=$E$35),0,1),0),0)</f>
        <v>0</v>
      </c>
      <c r="AH328" s="150">
        <f>IF($AC328=1,IF(AND($E$34="yes", $U328&gt;=$E$35),1,0),0)</f>
        <v>0</v>
      </c>
      <c r="AJ328" s="1"/>
      <c r="AK328" s="1"/>
      <c r="AL328" s="1"/>
      <c r="AM328" s="1"/>
      <c r="AN328" s="1"/>
      <c r="AO328" s="1"/>
      <c r="AP328" s="1"/>
      <c r="AQ328" s="1"/>
      <c r="AR328" s="1"/>
      <c r="AS328" s="1"/>
      <c r="AT328" s="1"/>
    </row>
    <row r="329" spans="1:46" s="150" customFormat="1">
      <c r="A329" s="204"/>
      <c r="B329" s="1"/>
      <c r="C329" s="1"/>
      <c r="D329" s="1"/>
      <c r="E329" s="1"/>
      <c r="F329" s="1"/>
      <c r="G329" s="1"/>
      <c r="H329" s="1"/>
      <c r="I329" s="1"/>
      <c r="J329" s="147"/>
      <c r="K329" s="1"/>
      <c r="L329" s="1"/>
      <c r="M329" s="1"/>
      <c r="N329" s="1"/>
      <c r="O329" s="1"/>
      <c r="P329" s="1"/>
      <c r="Q329" s="1"/>
      <c r="R329" s="1"/>
      <c r="S329" s="1"/>
      <c r="T329" s="1"/>
      <c r="U329" s="144">
        <v>46073</v>
      </c>
      <c r="V329" s="1">
        <f>IF(U329&gt;=E$28,IF(U329&lt;=$E$29,0,1),1)</f>
        <v>1</v>
      </c>
      <c r="W329" s="149">
        <v>46073</v>
      </c>
      <c r="X329" s="150">
        <f>IF(($X$1=""),0,IF(ISBLANK(W329)=FALSE,1,0))</f>
        <v>1</v>
      </c>
      <c r="Y329" s="149"/>
      <c r="Z329" s="150">
        <f>IF(ISBLANK(Y329)=FALSE,1,0)</f>
        <v>0</v>
      </c>
      <c r="AA329" s="149" t="str">
        <f>_xlfn.IFNA(VLOOKUP(U329,$E$45:$E$54,1,FALSE),"Z")</f>
        <v>Z</v>
      </c>
      <c r="AB329" s="150">
        <f>IF(AA329="Z",0,1)</f>
        <v>0</v>
      </c>
      <c r="AC329" s="150">
        <f>IF(V329+X329+Z329+AB329&gt;0,0,1)</f>
        <v>0</v>
      </c>
      <c r="AD329" s="149">
        <f>U329-1</f>
        <v>46072</v>
      </c>
      <c r="AF329" s="150">
        <f>IF($AC329=1,IF(AND($E$31="yes", $U329&lt;$E$32),1,IF(OR($E$31="no", $E$31=""),IF(AND(E$34="yes", U329&lt;E$35),1,IF(OR(E$34="no", E$34=""),1,0)),0)),0)</f>
        <v>0</v>
      </c>
      <c r="AG329" s="150">
        <f>IF($AC329=1,IF(AND($E$31="yes", $U329&gt;=$E$32),IF(AND($E$34="yes", $U329&gt;=$E$35),0,1),0),0)</f>
        <v>0</v>
      </c>
      <c r="AH329" s="150">
        <f>IF($AC329=1,IF(AND($E$34="yes", $U329&gt;=$E$35),1,0),0)</f>
        <v>0</v>
      </c>
      <c r="AJ329" s="1"/>
      <c r="AK329" s="1"/>
      <c r="AL329" s="1"/>
      <c r="AM329" s="1"/>
      <c r="AN329" s="1"/>
      <c r="AO329" s="1"/>
      <c r="AP329" s="1"/>
      <c r="AQ329" s="1"/>
      <c r="AR329" s="1"/>
      <c r="AS329" s="1"/>
      <c r="AT329" s="1"/>
    </row>
    <row r="330" spans="1:46" s="150" customFormat="1">
      <c r="A330" s="204"/>
      <c r="B330" s="1"/>
      <c r="C330" s="1"/>
      <c r="D330" s="1"/>
      <c r="E330" s="1"/>
      <c r="F330" s="1"/>
      <c r="G330" s="1"/>
      <c r="H330" s="1"/>
      <c r="I330" s="1"/>
      <c r="J330" s="147"/>
      <c r="K330" s="1"/>
      <c r="L330" s="1"/>
      <c r="M330" s="1"/>
      <c r="N330" s="1"/>
      <c r="O330" s="1"/>
      <c r="P330" s="1"/>
      <c r="Q330" s="1"/>
      <c r="R330" s="1"/>
      <c r="S330" s="1"/>
      <c r="T330" s="1"/>
      <c r="U330" s="144">
        <v>46074</v>
      </c>
      <c r="V330" s="1">
        <f>IF(U330&gt;=E$28,IF(U330&lt;=$E$29,0,1),1)</f>
        <v>1</v>
      </c>
      <c r="W330" s="149"/>
      <c r="X330" s="150">
        <f>IF(($X$1=""),0,IF(ISBLANK(W330)=FALSE,1,0))</f>
        <v>0</v>
      </c>
      <c r="Y330" s="149">
        <v>46074</v>
      </c>
      <c r="Z330" s="150">
        <f>IF(ISBLANK(Y330)=FALSE,1,0)</f>
        <v>1</v>
      </c>
      <c r="AA330" s="149" t="str">
        <f>_xlfn.IFNA(VLOOKUP(U330,$E$45:$E$54,1,FALSE),"Z")</f>
        <v>Z</v>
      </c>
      <c r="AB330" s="150">
        <f>IF(AA330="Z",0,1)</f>
        <v>0</v>
      </c>
      <c r="AC330" s="150">
        <f>IF(V330+X330+Z330+AB330&gt;0,0,1)</f>
        <v>0</v>
      </c>
      <c r="AD330" s="149">
        <f>U330-1</f>
        <v>46073</v>
      </c>
      <c r="AF330" s="150">
        <f>IF($AC330=1,IF(AND($E$31="yes", $U330&lt;$E$32),1,IF(OR($E$31="no", $E$31=""),IF(AND(E$34="yes", U330&lt;E$35),1,IF(OR(E$34="no", E$34=""),1,0)),0)),0)</f>
        <v>0</v>
      </c>
      <c r="AG330" s="150">
        <f>IF($AC330=1,IF(AND($E$31="yes", $U330&gt;=$E$32),IF(AND($E$34="yes", $U330&gt;=$E$35),0,1),0),0)</f>
        <v>0</v>
      </c>
      <c r="AH330" s="150">
        <f>IF($AC330=1,IF(AND($E$34="yes", $U330&gt;=$E$35),1,0),0)</f>
        <v>0</v>
      </c>
      <c r="AJ330" s="1"/>
      <c r="AK330" s="1"/>
      <c r="AL330" s="1"/>
      <c r="AM330" s="1"/>
      <c r="AN330" s="1"/>
      <c r="AO330" s="1"/>
      <c r="AP330" s="1"/>
      <c r="AQ330" s="1"/>
      <c r="AR330" s="1"/>
      <c r="AS330" s="1"/>
      <c r="AT330" s="1"/>
    </row>
    <row r="331" spans="1:46" s="150" customFormat="1">
      <c r="A331" s="204"/>
      <c r="B331" s="1"/>
      <c r="C331" s="1"/>
      <c r="D331" s="1"/>
      <c r="E331" s="1"/>
      <c r="F331" s="1"/>
      <c r="G331" s="1"/>
      <c r="H331" s="1"/>
      <c r="I331" s="1"/>
      <c r="J331" s="147"/>
      <c r="K331" s="1"/>
      <c r="L331" s="1"/>
      <c r="M331" s="1"/>
      <c r="N331" s="1"/>
      <c r="O331" s="1"/>
      <c r="P331" s="1"/>
      <c r="Q331" s="1"/>
      <c r="R331" s="1"/>
      <c r="S331" s="1"/>
      <c r="T331" s="1"/>
      <c r="U331" s="144">
        <v>46075</v>
      </c>
      <c r="V331" s="1">
        <f>IF(U331&gt;=E$28,IF(U331&lt;=$E$29,0,1),1)</f>
        <v>1</v>
      </c>
      <c r="W331" s="149"/>
      <c r="X331" s="150">
        <f>IF(($X$1=""),0,IF(ISBLANK(W331)=FALSE,1,0))</f>
        <v>0</v>
      </c>
      <c r="Y331" s="149">
        <v>46075</v>
      </c>
      <c r="Z331" s="150">
        <f>IF(ISBLANK(Y331)=FALSE,1,0)</f>
        <v>1</v>
      </c>
      <c r="AA331" s="149" t="str">
        <f>_xlfn.IFNA(VLOOKUP(U331,$E$45:$E$54,1,FALSE),"Z")</f>
        <v>Z</v>
      </c>
      <c r="AB331" s="150">
        <f>IF(AA331="Z",0,1)</f>
        <v>0</v>
      </c>
      <c r="AC331" s="150">
        <f>IF(V331+X331+Z331+AB331&gt;0,0,1)</f>
        <v>0</v>
      </c>
      <c r="AD331" s="149">
        <f>U331-1</f>
        <v>46074</v>
      </c>
      <c r="AF331" s="150">
        <f>IF($AC331=1,IF(AND($E$31="yes", $U331&lt;$E$32),1,IF(OR($E$31="no", $E$31=""),IF(AND(E$34="yes", U331&lt;E$35),1,IF(OR(E$34="no", E$34=""),1,0)),0)),0)</f>
        <v>0</v>
      </c>
      <c r="AG331" s="150">
        <f>IF($AC331=1,IF(AND($E$31="yes", $U331&gt;=$E$32),IF(AND($E$34="yes", $U331&gt;=$E$35),0,1),0),0)</f>
        <v>0</v>
      </c>
      <c r="AH331" s="150">
        <f>IF($AC331=1,IF(AND($E$34="yes", $U331&gt;=$E$35),1,0),0)</f>
        <v>0</v>
      </c>
      <c r="AJ331" s="1"/>
      <c r="AK331" s="1"/>
      <c r="AL331" s="1"/>
      <c r="AM331" s="1"/>
      <c r="AN331" s="1"/>
      <c r="AO331" s="1"/>
      <c r="AP331" s="1"/>
      <c r="AQ331" s="1"/>
      <c r="AR331" s="1"/>
      <c r="AS331" s="1"/>
      <c r="AT331" s="1"/>
    </row>
    <row r="332" spans="1:46" s="150" customFormat="1">
      <c r="A332" s="204"/>
      <c r="B332" s="1"/>
      <c r="C332" s="1"/>
      <c r="D332" s="1"/>
      <c r="E332" s="1"/>
      <c r="F332" s="1"/>
      <c r="G332" s="1"/>
      <c r="H332" s="1"/>
      <c r="I332" s="1"/>
      <c r="J332" s="147"/>
      <c r="K332" s="1"/>
      <c r="L332" s="1"/>
      <c r="M332" s="1"/>
      <c r="N332" s="1"/>
      <c r="O332" s="1"/>
      <c r="P332" s="1"/>
      <c r="Q332" s="1"/>
      <c r="R332" s="1"/>
      <c r="S332" s="1"/>
      <c r="T332" s="1"/>
      <c r="U332" s="144">
        <v>46076</v>
      </c>
      <c r="V332" s="1">
        <f>IF(U332&gt;=E$28,IF(U332&lt;=$E$29,0,1),1)</f>
        <v>1</v>
      </c>
      <c r="W332" s="149"/>
      <c r="X332" s="150">
        <f>IF(($X$1=""),0,IF(ISBLANK(W332)=FALSE,1,0))</f>
        <v>0</v>
      </c>
      <c r="Y332" s="149"/>
      <c r="Z332" s="150">
        <f>IF(ISBLANK(Y332)=FALSE,1,0)</f>
        <v>0</v>
      </c>
      <c r="AA332" s="149" t="str">
        <f>_xlfn.IFNA(VLOOKUP(U332,$E$45:$E$54,1,FALSE),"Z")</f>
        <v>Z</v>
      </c>
      <c r="AB332" s="150">
        <f>IF(AA332="Z",0,1)</f>
        <v>0</v>
      </c>
      <c r="AC332" s="150">
        <f>IF(V332+X332+Z332+AB332&gt;0,0,1)</f>
        <v>0</v>
      </c>
      <c r="AD332" s="149">
        <f>U332-1</f>
        <v>46075</v>
      </c>
      <c r="AF332" s="150">
        <f>IF($AC332=1,IF(AND($E$31="yes", $U332&lt;$E$32),1,IF(OR($E$31="no", $E$31=""),IF(AND(E$34="yes", U332&lt;E$35),1,IF(OR(E$34="no", E$34=""),1,0)),0)),0)</f>
        <v>0</v>
      </c>
      <c r="AG332" s="150">
        <f>IF($AC332=1,IF(AND($E$31="yes", $U332&gt;=$E$32),IF(AND($E$34="yes", $U332&gt;=$E$35),0,1),0),0)</f>
        <v>0</v>
      </c>
      <c r="AH332" s="150">
        <f>IF($AC332=1,IF(AND($E$34="yes", $U332&gt;=$E$35),1,0),0)</f>
        <v>0</v>
      </c>
      <c r="AJ332" s="1"/>
      <c r="AK332" s="1"/>
      <c r="AL332" s="1"/>
      <c r="AM332" s="1"/>
      <c r="AN332" s="1"/>
      <c r="AO332" s="1"/>
      <c r="AP332" s="1"/>
      <c r="AQ332" s="1"/>
      <c r="AR332" s="1"/>
      <c r="AS332" s="1"/>
      <c r="AT332" s="1"/>
    </row>
    <row r="333" spans="1:46" s="150" customFormat="1">
      <c r="A333" s="204"/>
      <c r="B333" s="1"/>
      <c r="C333" s="1"/>
      <c r="D333" s="1"/>
      <c r="E333" s="1"/>
      <c r="F333" s="1"/>
      <c r="G333" s="1"/>
      <c r="H333" s="1"/>
      <c r="I333" s="1"/>
      <c r="J333" s="147"/>
      <c r="K333" s="1"/>
      <c r="L333" s="1"/>
      <c r="M333" s="1"/>
      <c r="N333" s="1"/>
      <c r="O333" s="1"/>
      <c r="P333" s="1"/>
      <c r="Q333" s="1"/>
      <c r="R333" s="1"/>
      <c r="S333" s="1"/>
      <c r="T333" s="1"/>
      <c r="U333" s="144">
        <v>46077</v>
      </c>
      <c r="V333" s="1">
        <f>IF(U333&gt;=E$28,IF(U333&lt;=$E$29,0,1),1)</f>
        <v>1</v>
      </c>
      <c r="W333" s="149"/>
      <c r="X333" s="150">
        <f>IF(($X$1=""),0,IF(ISBLANK(W333)=FALSE,1,0))</f>
        <v>0</v>
      </c>
      <c r="Y333" s="149"/>
      <c r="Z333" s="150">
        <f>IF(ISBLANK(Y333)=FALSE,1,0)</f>
        <v>0</v>
      </c>
      <c r="AA333" s="149" t="str">
        <f>_xlfn.IFNA(VLOOKUP(U333,$E$45:$E$54,1,FALSE),"Z")</f>
        <v>Z</v>
      </c>
      <c r="AB333" s="150">
        <f>IF(AA333="Z",0,1)</f>
        <v>0</v>
      </c>
      <c r="AC333" s="150">
        <f>IF(V333+X333+Z333+AB333&gt;0,0,1)</f>
        <v>0</v>
      </c>
      <c r="AD333" s="149">
        <f>U333-1</f>
        <v>46076</v>
      </c>
      <c r="AF333" s="150">
        <f>IF($AC333=1,IF(AND($E$31="yes", $U333&lt;$E$32),1,IF(OR($E$31="no", $E$31=""),IF(AND(E$34="yes", U333&lt;E$35),1,IF(OR(E$34="no", E$34=""),1,0)),0)),0)</f>
        <v>0</v>
      </c>
      <c r="AG333" s="150">
        <f>IF($AC333=1,IF(AND($E$31="yes", $U333&gt;=$E$32),IF(AND($E$34="yes", $U333&gt;=$E$35),0,1),0),0)</f>
        <v>0</v>
      </c>
      <c r="AH333" s="150">
        <f>IF($AC333=1,IF(AND($E$34="yes", $U333&gt;=$E$35),1,0),0)</f>
        <v>0</v>
      </c>
      <c r="AJ333" s="1"/>
      <c r="AK333" s="1"/>
      <c r="AL333" s="1"/>
      <c r="AM333" s="1"/>
      <c r="AN333" s="1"/>
      <c r="AO333" s="1"/>
      <c r="AP333" s="1"/>
      <c r="AQ333" s="1"/>
      <c r="AR333" s="1"/>
      <c r="AS333" s="1"/>
      <c r="AT333" s="1"/>
    </row>
    <row r="334" spans="1:46" s="150" customFormat="1">
      <c r="A334" s="204"/>
      <c r="B334" s="1"/>
      <c r="C334" s="1"/>
      <c r="D334" s="1"/>
      <c r="E334" s="1"/>
      <c r="F334" s="1"/>
      <c r="G334" s="1"/>
      <c r="H334" s="1"/>
      <c r="I334" s="1"/>
      <c r="J334" s="147"/>
      <c r="K334" s="1"/>
      <c r="L334" s="1"/>
      <c r="M334" s="1"/>
      <c r="N334" s="1"/>
      <c r="O334" s="1"/>
      <c r="P334" s="1"/>
      <c r="Q334" s="1"/>
      <c r="R334" s="1"/>
      <c r="S334" s="1"/>
      <c r="T334" s="1"/>
      <c r="U334" s="144">
        <v>46078</v>
      </c>
      <c r="V334" s="1">
        <f>IF(U334&gt;=E$28,IF(U334&lt;=$E$29,0,1),1)</f>
        <v>1</v>
      </c>
      <c r="W334" s="149"/>
      <c r="X334" s="150">
        <f>IF(($X$1=""),0,IF(ISBLANK(W334)=FALSE,1,0))</f>
        <v>0</v>
      </c>
      <c r="Y334" s="149"/>
      <c r="Z334" s="150">
        <f>IF(ISBLANK(Y334)=FALSE,1,0)</f>
        <v>0</v>
      </c>
      <c r="AA334" s="149" t="str">
        <f>_xlfn.IFNA(VLOOKUP(U334,$E$45:$E$54,1,FALSE),"Z")</f>
        <v>Z</v>
      </c>
      <c r="AB334" s="150">
        <f>IF(AA334="Z",0,1)</f>
        <v>0</v>
      </c>
      <c r="AC334" s="150">
        <f>IF(V334+X334+Z334+AB334&gt;0,0,1)</f>
        <v>0</v>
      </c>
      <c r="AD334" s="149">
        <f>U334-1</f>
        <v>46077</v>
      </c>
      <c r="AF334" s="150">
        <f>IF($AC334=1,IF(AND($E$31="yes", $U334&lt;$E$32),1,IF(OR($E$31="no", $E$31=""),IF(AND(E$34="yes", U334&lt;E$35),1,IF(OR(E$34="no", E$34=""),1,0)),0)),0)</f>
        <v>0</v>
      </c>
      <c r="AG334" s="150">
        <f>IF($AC334=1,IF(AND($E$31="yes", $U334&gt;=$E$32),IF(AND($E$34="yes", $U334&gt;=$E$35),0,1),0),0)</f>
        <v>0</v>
      </c>
      <c r="AH334" s="150">
        <f>IF($AC334=1,IF(AND($E$34="yes", $U334&gt;=$E$35),1,0),0)</f>
        <v>0</v>
      </c>
      <c r="AJ334" s="1"/>
      <c r="AK334" s="1"/>
      <c r="AL334" s="1"/>
      <c r="AM334" s="1"/>
      <c r="AN334" s="1"/>
      <c r="AO334" s="1"/>
      <c r="AP334" s="1"/>
      <c r="AQ334" s="1"/>
      <c r="AR334" s="1"/>
      <c r="AS334" s="1"/>
      <c r="AT334" s="1"/>
    </row>
    <row r="335" spans="1:46" s="150" customFormat="1">
      <c r="A335" s="204"/>
      <c r="B335" s="1"/>
      <c r="C335" s="1"/>
      <c r="D335" s="1"/>
      <c r="E335" s="1"/>
      <c r="F335" s="1"/>
      <c r="G335" s="1"/>
      <c r="H335" s="1"/>
      <c r="I335" s="1"/>
      <c r="J335" s="147"/>
      <c r="K335" s="1"/>
      <c r="L335" s="1"/>
      <c r="M335" s="1"/>
      <c r="N335" s="1"/>
      <c r="O335" s="1"/>
      <c r="P335" s="1"/>
      <c r="Q335" s="1"/>
      <c r="R335" s="1"/>
      <c r="S335" s="1"/>
      <c r="T335" s="1"/>
      <c r="U335" s="144">
        <v>46079</v>
      </c>
      <c r="V335" s="1">
        <f>IF(U335&gt;=E$28,IF(U335&lt;=$E$29,0,1),1)</f>
        <v>1</v>
      </c>
      <c r="W335" s="149"/>
      <c r="X335" s="150">
        <f>IF(($X$1=""),0,IF(ISBLANK(W335)=FALSE,1,0))</f>
        <v>0</v>
      </c>
      <c r="Y335" s="149"/>
      <c r="Z335" s="150">
        <f>IF(ISBLANK(Y335)=FALSE,1,0)</f>
        <v>0</v>
      </c>
      <c r="AA335" s="149" t="str">
        <f>_xlfn.IFNA(VLOOKUP(U335,$E$45:$E$54,1,FALSE),"Z")</f>
        <v>Z</v>
      </c>
      <c r="AB335" s="150">
        <f>IF(AA335="Z",0,1)</f>
        <v>0</v>
      </c>
      <c r="AC335" s="150">
        <f>IF(V335+X335+Z335+AB335&gt;0,0,1)</f>
        <v>0</v>
      </c>
      <c r="AD335" s="149">
        <f>U335-1</f>
        <v>46078</v>
      </c>
      <c r="AF335" s="150">
        <f>IF($AC335=1,IF(AND($E$31="yes", $U335&lt;$E$32),1,IF(OR($E$31="no", $E$31=""),IF(AND(E$34="yes", U335&lt;E$35),1,IF(OR(E$34="no", E$34=""),1,0)),0)),0)</f>
        <v>0</v>
      </c>
      <c r="AG335" s="150">
        <f>IF($AC335=1,IF(AND($E$31="yes", $U335&gt;=$E$32),IF(AND($E$34="yes", $U335&gt;=$E$35),0,1),0),0)</f>
        <v>0</v>
      </c>
      <c r="AH335" s="150">
        <f>IF($AC335=1,IF(AND($E$34="yes", $U335&gt;=$E$35),1,0),0)</f>
        <v>0</v>
      </c>
      <c r="AJ335" s="1"/>
      <c r="AK335" s="1"/>
      <c r="AL335" s="1"/>
      <c r="AM335" s="1"/>
      <c r="AN335" s="1"/>
      <c r="AO335" s="1"/>
      <c r="AP335" s="1"/>
      <c r="AQ335" s="1"/>
      <c r="AR335" s="1"/>
      <c r="AS335" s="1"/>
      <c r="AT335" s="1"/>
    </row>
    <row r="336" spans="1:46" s="150" customFormat="1">
      <c r="A336" s="204"/>
      <c r="B336" s="1"/>
      <c r="C336" s="1"/>
      <c r="D336" s="1"/>
      <c r="E336" s="1"/>
      <c r="F336" s="1"/>
      <c r="G336" s="1"/>
      <c r="H336" s="1"/>
      <c r="I336" s="1"/>
      <c r="J336" s="147"/>
      <c r="K336" s="1"/>
      <c r="L336" s="1"/>
      <c r="M336" s="1"/>
      <c r="N336" s="1"/>
      <c r="O336" s="1"/>
      <c r="P336" s="1"/>
      <c r="Q336" s="1"/>
      <c r="R336" s="1"/>
      <c r="S336" s="1"/>
      <c r="T336" s="1"/>
      <c r="U336" s="144">
        <v>46080</v>
      </c>
      <c r="V336" s="1">
        <f>IF(U336&gt;=E$28,IF(U336&lt;=$E$29,0,1),1)</f>
        <v>1</v>
      </c>
      <c r="W336" s="149"/>
      <c r="X336" s="150">
        <f>IF(($X$1=""),0,IF(ISBLANK(W336)=FALSE,1,0))</f>
        <v>0</v>
      </c>
      <c r="Y336" s="149"/>
      <c r="Z336" s="150">
        <f>IF(ISBLANK(Y336)=FALSE,1,0)</f>
        <v>0</v>
      </c>
      <c r="AA336" s="149" t="str">
        <f>_xlfn.IFNA(VLOOKUP(U336,$E$45:$E$54,1,FALSE),"Z")</f>
        <v>Z</v>
      </c>
      <c r="AB336" s="150">
        <f>IF(AA336="Z",0,1)</f>
        <v>0</v>
      </c>
      <c r="AC336" s="150">
        <f>IF(V336+X336+Z336+AB336&gt;0,0,1)</f>
        <v>0</v>
      </c>
      <c r="AD336" s="149">
        <f>U336-1</f>
        <v>46079</v>
      </c>
      <c r="AF336" s="150">
        <f>IF($AC336=1,IF(AND($E$31="yes", $U336&lt;$E$32),1,IF(OR($E$31="no", $E$31=""),IF(AND(E$34="yes", U336&lt;E$35),1,IF(OR(E$34="no", E$34=""),1,0)),0)),0)</f>
        <v>0</v>
      </c>
      <c r="AG336" s="150">
        <f>IF($AC336=1,IF(AND($E$31="yes", $U336&gt;=$E$32),IF(AND($E$34="yes", $U336&gt;=$E$35),0,1),0),0)</f>
        <v>0</v>
      </c>
      <c r="AH336" s="150">
        <f>IF($AC336=1,IF(AND($E$34="yes", $U336&gt;=$E$35),1,0),0)</f>
        <v>0</v>
      </c>
      <c r="AJ336" s="1"/>
      <c r="AK336" s="1"/>
      <c r="AL336" s="1"/>
      <c r="AM336" s="1"/>
      <c r="AN336" s="1"/>
      <c r="AO336" s="1"/>
      <c r="AP336" s="1"/>
      <c r="AQ336" s="1"/>
      <c r="AR336" s="1"/>
      <c r="AS336" s="1"/>
      <c r="AT336" s="1"/>
    </row>
    <row r="337" spans="1:46" s="150" customFormat="1">
      <c r="A337" s="204"/>
      <c r="B337" s="1"/>
      <c r="C337" s="1"/>
      <c r="D337" s="1"/>
      <c r="E337" s="1"/>
      <c r="F337" s="1"/>
      <c r="G337" s="1"/>
      <c r="H337" s="1"/>
      <c r="I337" s="1"/>
      <c r="J337" s="147"/>
      <c r="K337" s="1"/>
      <c r="L337" s="1"/>
      <c r="M337" s="1"/>
      <c r="N337" s="1"/>
      <c r="O337" s="1"/>
      <c r="P337" s="1"/>
      <c r="Q337" s="1"/>
      <c r="R337" s="1"/>
      <c r="S337" s="1"/>
      <c r="T337" s="1"/>
      <c r="U337" s="144">
        <v>46081</v>
      </c>
      <c r="V337" s="1">
        <f>IF(U337&gt;=E$28,IF(U337&lt;=$E$29,0,1),1)</f>
        <v>1</v>
      </c>
      <c r="W337" s="149"/>
      <c r="X337" s="150">
        <f>IF(($X$1=""),0,IF(ISBLANK(W337)=FALSE,1,0))</f>
        <v>0</v>
      </c>
      <c r="Y337" s="149">
        <v>46081</v>
      </c>
      <c r="Z337" s="150">
        <f>IF(ISBLANK(Y337)=FALSE,1,0)</f>
        <v>1</v>
      </c>
      <c r="AA337" s="149" t="str">
        <f>_xlfn.IFNA(VLOOKUP(U337,$E$45:$E$54,1,FALSE),"Z")</f>
        <v>Z</v>
      </c>
      <c r="AB337" s="150">
        <f>IF(AA337="Z",0,1)</f>
        <v>0</v>
      </c>
      <c r="AC337" s="150">
        <f>IF(V337+X337+Z337+AB337&gt;0,0,1)</f>
        <v>0</v>
      </c>
      <c r="AD337" s="149">
        <f>U337-1</f>
        <v>46080</v>
      </c>
      <c r="AF337" s="150">
        <f>IF($AC337=1,IF(AND($E$31="yes", $U337&lt;$E$32),1,IF(OR($E$31="no", $E$31=""),IF(AND(E$34="yes", U337&lt;E$35),1,IF(OR(E$34="no", E$34=""),1,0)),0)),0)</f>
        <v>0</v>
      </c>
      <c r="AG337" s="150">
        <f>IF($AC337=1,IF(AND($E$31="yes", $U337&gt;=$E$32),IF(AND($E$34="yes", $U337&gt;=$E$35),0,1),0),0)</f>
        <v>0</v>
      </c>
      <c r="AH337" s="150">
        <f>IF($AC337=1,IF(AND($E$34="yes", $U337&gt;=$E$35),1,0),0)</f>
        <v>0</v>
      </c>
      <c r="AJ337" s="1"/>
      <c r="AK337" s="1"/>
      <c r="AL337" s="1"/>
      <c r="AM337" s="1"/>
      <c r="AN337" s="1"/>
      <c r="AO337" s="1"/>
      <c r="AP337" s="1"/>
      <c r="AQ337" s="1"/>
      <c r="AR337" s="1"/>
      <c r="AS337" s="1"/>
      <c r="AT337" s="1"/>
    </row>
    <row r="338" spans="1:46" s="150" customFormat="1">
      <c r="A338" s="204"/>
      <c r="B338" s="1"/>
      <c r="C338" s="1"/>
      <c r="D338" s="1"/>
      <c r="E338" s="1"/>
      <c r="F338" s="1"/>
      <c r="G338" s="1"/>
      <c r="H338" s="1"/>
      <c r="I338" s="1"/>
      <c r="J338" s="147"/>
      <c r="K338" s="1"/>
      <c r="L338" s="1"/>
      <c r="M338" s="1"/>
      <c r="N338" s="1"/>
      <c r="O338" s="1"/>
      <c r="P338" s="1"/>
      <c r="Q338" s="1"/>
      <c r="R338" s="1"/>
      <c r="S338" s="1"/>
      <c r="T338" s="1"/>
      <c r="U338" s="144">
        <v>46082</v>
      </c>
      <c r="V338" s="1">
        <f>IF(U338&gt;=E$28,IF(U338&lt;=$E$29,0,1),1)</f>
        <v>1</v>
      </c>
      <c r="W338" s="149"/>
      <c r="X338" s="150">
        <f>IF(($X$1=""),0,IF(ISBLANK(W338)=FALSE,1,0))</f>
        <v>0</v>
      </c>
      <c r="Y338" s="149">
        <v>46082</v>
      </c>
      <c r="Z338" s="150">
        <f>IF(ISBLANK(Y338)=FALSE,1,0)</f>
        <v>1</v>
      </c>
      <c r="AA338" s="149" t="str">
        <f>_xlfn.IFNA(VLOOKUP(U338,$E$45:$E$54,1,FALSE),"Z")</f>
        <v>Z</v>
      </c>
      <c r="AB338" s="150">
        <f>IF(AA338="Z",0,1)</f>
        <v>0</v>
      </c>
      <c r="AC338" s="150">
        <f>IF(V338+X338+Z338+AB338&gt;0,0,1)</f>
        <v>0</v>
      </c>
      <c r="AD338" s="149">
        <f>U338-1</f>
        <v>46081</v>
      </c>
      <c r="AF338" s="150">
        <f>IF($AC338=1,IF(AND($E$31="yes", $U338&lt;$E$32),1,IF(OR($E$31="no", $E$31=""),IF(AND(E$34="yes", U338&lt;E$35),1,IF(OR(E$34="no", E$34=""),1,0)),0)),0)</f>
        <v>0</v>
      </c>
      <c r="AG338" s="150">
        <f>IF($AC338=1,IF(AND($E$31="yes", $U338&gt;=$E$32),IF(AND($E$34="yes", $U338&gt;=$E$35),0,1),0),0)</f>
        <v>0</v>
      </c>
      <c r="AH338" s="150">
        <f>IF($AC338=1,IF(AND($E$34="yes", $U338&gt;=$E$35),1,0),0)</f>
        <v>0</v>
      </c>
      <c r="AJ338" s="1"/>
      <c r="AK338" s="1"/>
      <c r="AL338" s="1"/>
      <c r="AM338" s="1"/>
      <c r="AN338" s="1"/>
      <c r="AO338" s="1"/>
      <c r="AP338" s="1"/>
      <c r="AQ338" s="1"/>
      <c r="AR338" s="1"/>
      <c r="AS338" s="1"/>
      <c r="AT338" s="1"/>
    </row>
    <row r="339" spans="1:46" s="150" customFormat="1">
      <c r="A339" s="204"/>
      <c r="B339" s="1"/>
      <c r="C339" s="1"/>
      <c r="D339" s="1"/>
      <c r="E339" s="1"/>
      <c r="F339" s="1"/>
      <c r="G339" s="1"/>
      <c r="H339" s="1"/>
      <c r="I339" s="1"/>
      <c r="J339" s="147"/>
      <c r="K339" s="1"/>
      <c r="L339" s="1"/>
      <c r="M339" s="1"/>
      <c r="N339" s="1"/>
      <c r="O339" s="1"/>
      <c r="P339" s="1"/>
      <c r="Q339" s="1"/>
      <c r="R339" s="1"/>
      <c r="S339" s="1"/>
      <c r="T339" s="1"/>
      <c r="U339" s="144">
        <v>46083</v>
      </c>
      <c r="V339" s="1">
        <f>IF(U339&gt;=E$28,IF(U339&lt;=$E$29,0,1),1)</f>
        <v>1</v>
      </c>
      <c r="W339" s="149"/>
      <c r="X339" s="150">
        <f>IF(($X$1=""),0,IF(ISBLANK(W339)=FALSE,1,0))</f>
        <v>0</v>
      </c>
      <c r="Y339" s="149"/>
      <c r="Z339" s="150">
        <f>IF(ISBLANK(Y339)=FALSE,1,0)</f>
        <v>0</v>
      </c>
      <c r="AA339" s="149" t="str">
        <f>_xlfn.IFNA(VLOOKUP(U339,$E$45:$E$54,1,FALSE),"Z")</f>
        <v>Z</v>
      </c>
      <c r="AB339" s="150">
        <f>IF(AA339="Z",0,1)</f>
        <v>0</v>
      </c>
      <c r="AC339" s="150">
        <f>IF(V339+X339+Z339+AB339&gt;0,0,1)</f>
        <v>0</v>
      </c>
      <c r="AD339" s="149">
        <f>U339-1</f>
        <v>46082</v>
      </c>
      <c r="AF339" s="150">
        <f>IF($AC339=1,IF(AND($E$31="yes", $U339&lt;$E$32),1,IF(OR($E$31="no", $E$31=""),IF(AND(E$34="yes", U339&lt;E$35),1,IF(OR(E$34="no", E$34=""),1,0)),0)),0)</f>
        <v>0</v>
      </c>
      <c r="AG339" s="150">
        <f>IF($AC339=1,IF(AND($E$31="yes", $U339&gt;=$E$32),IF(AND($E$34="yes", $U339&gt;=$E$35),0,1),0),0)</f>
        <v>0</v>
      </c>
      <c r="AH339" s="150">
        <f>IF($AC339=1,IF(AND($E$34="yes", $U339&gt;=$E$35),1,0),0)</f>
        <v>0</v>
      </c>
      <c r="AJ339" s="1"/>
      <c r="AK339" s="1"/>
      <c r="AL339" s="1"/>
      <c r="AM339" s="1"/>
      <c r="AN339" s="1"/>
      <c r="AO339" s="1"/>
      <c r="AP339" s="1"/>
      <c r="AQ339" s="1"/>
      <c r="AR339" s="1"/>
      <c r="AS339" s="1"/>
      <c r="AT339" s="1"/>
    </row>
    <row r="340" spans="1:46" s="150" customFormat="1">
      <c r="A340" s="204"/>
      <c r="B340" s="1"/>
      <c r="C340" s="1"/>
      <c r="D340" s="1"/>
      <c r="E340" s="1"/>
      <c r="F340" s="1"/>
      <c r="G340" s="1"/>
      <c r="H340" s="1"/>
      <c r="I340" s="1"/>
      <c r="J340" s="147"/>
      <c r="K340" s="1"/>
      <c r="L340" s="1"/>
      <c r="M340" s="1"/>
      <c r="N340" s="1"/>
      <c r="O340" s="1"/>
      <c r="P340" s="1"/>
      <c r="Q340" s="1"/>
      <c r="R340" s="1"/>
      <c r="S340" s="1"/>
      <c r="T340" s="1"/>
      <c r="U340" s="144">
        <v>46084</v>
      </c>
      <c r="V340" s="1">
        <f>IF(U340&gt;=E$28,IF(U340&lt;=$E$29,0,1),1)</f>
        <v>1</v>
      </c>
      <c r="W340" s="149"/>
      <c r="X340" s="150">
        <f>IF(($X$1=""),0,IF(ISBLANK(W340)=FALSE,1,0))</f>
        <v>0</v>
      </c>
      <c r="Y340" s="149"/>
      <c r="Z340" s="150">
        <f>IF(ISBLANK(Y340)=FALSE,1,0)</f>
        <v>0</v>
      </c>
      <c r="AA340" s="149" t="str">
        <f>_xlfn.IFNA(VLOOKUP(U340,$E$45:$E$54,1,FALSE),"Z")</f>
        <v>Z</v>
      </c>
      <c r="AB340" s="150">
        <f>IF(AA340="Z",0,1)</f>
        <v>0</v>
      </c>
      <c r="AC340" s="150">
        <f>IF(V340+X340+Z340+AB340&gt;0,0,1)</f>
        <v>0</v>
      </c>
      <c r="AD340" s="149">
        <f>U340-1</f>
        <v>46083</v>
      </c>
      <c r="AF340" s="150">
        <f>IF($AC340=1,IF(AND($E$31="yes", $U340&lt;$E$32),1,IF(OR($E$31="no", $E$31=""),IF(AND(E$34="yes", U340&lt;E$35),1,IF(OR(E$34="no", E$34=""),1,0)),0)),0)</f>
        <v>0</v>
      </c>
      <c r="AG340" s="150">
        <f>IF($AC340=1,IF(AND($E$31="yes", $U340&gt;=$E$32),IF(AND($E$34="yes", $U340&gt;=$E$35),0,1),0),0)</f>
        <v>0</v>
      </c>
      <c r="AH340" s="150">
        <f>IF($AC340=1,IF(AND($E$34="yes", $U340&gt;=$E$35),1,0),0)</f>
        <v>0</v>
      </c>
      <c r="AJ340" s="1"/>
      <c r="AK340" s="1"/>
      <c r="AL340" s="1"/>
      <c r="AM340" s="1"/>
      <c r="AN340" s="1"/>
      <c r="AO340" s="1"/>
      <c r="AP340" s="1"/>
      <c r="AQ340" s="1"/>
      <c r="AR340" s="1"/>
      <c r="AS340" s="1"/>
      <c r="AT340" s="1"/>
    </row>
    <row r="341" spans="1:46" s="150" customFormat="1">
      <c r="A341" s="204"/>
      <c r="B341" s="1"/>
      <c r="C341" s="1"/>
      <c r="D341" s="1"/>
      <c r="E341" s="1"/>
      <c r="F341" s="1"/>
      <c r="G341" s="1"/>
      <c r="H341" s="1"/>
      <c r="I341" s="1"/>
      <c r="J341" s="147"/>
      <c r="K341" s="1"/>
      <c r="L341" s="1"/>
      <c r="M341" s="1"/>
      <c r="N341" s="1"/>
      <c r="O341" s="1"/>
      <c r="P341" s="1"/>
      <c r="Q341" s="1"/>
      <c r="R341" s="1"/>
      <c r="S341" s="1"/>
      <c r="T341" s="1"/>
      <c r="U341" s="144">
        <v>46085</v>
      </c>
      <c r="V341" s="1">
        <f>IF(U341&gt;=E$28,IF(U341&lt;=$E$29,0,1),1)</f>
        <v>1</v>
      </c>
      <c r="W341" s="149"/>
      <c r="X341" s="150">
        <f>IF(($X$1=""),0,IF(ISBLANK(W341)=FALSE,1,0))</f>
        <v>0</v>
      </c>
      <c r="Y341" s="149"/>
      <c r="Z341" s="150">
        <f>IF(ISBLANK(Y341)=FALSE,1,0)</f>
        <v>0</v>
      </c>
      <c r="AA341" s="149" t="str">
        <f>_xlfn.IFNA(VLOOKUP(U341,$E$45:$E$54,1,FALSE),"Z")</f>
        <v>Z</v>
      </c>
      <c r="AB341" s="150">
        <f>IF(AA341="Z",0,1)</f>
        <v>0</v>
      </c>
      <c r="AC341" s="150">
        <f>IF(V341+X341+Z341+AB341&gt;0,0,1)</f>
        <v>0</v>
      </c>
      <c r="AD341" s="149">
        <f>U341-1</f>
        <v>46084</v>
      </c>
      <c r="AF341" s="150">
        <f>IF($AC341=1,IF(AND($E$31="yes", $U341&lt;$E$32),1,IF(OR($E$31="no", $E$31=""),IF(AND(E$34="yes", U341&lt;E$35),1,IF(OR(E$34="no", E$34=""),1,0)),0)),0)</f>
        <v>0</v>
      </c>
      <c r="AG341" s="150">
        <f>IF($AC341=1,IF(AND($E$31="yes", $U341&gt;=$E$32),IF(AND($E$34="yes", $U341&gt;=$E$35),0,1),0),0)</f>
        <v>0</v>
      </c>
      <c r="AH341" s="150">
        <f>IF($AC341=1,IF(AND($E$34="yes", $U341&gt;=$E$35),1,0),0)</f>
        <v>0</v>
      </c>
      <c r="AJ341" s="1"/>
      <c r="AK341" s="1"/>
      <c r="AL341" s="1"/>
      <c r="AM341" s="1"/>
      <c r="AN341" s="1"/>
      <c r="AO341" s="1"/>
      <c r="AP341" s="1"/>
      <c r="AQ341" s="1"/>
      <c r="AR341" s="1"/>
      <c r="AS341" s="1"/>
      <c r="AT341" s="1"/>
    </row>
    <row r="342" spans="1:46" s="150" customFormat="1">
      <c r="A342" s="204"/>
      <c r="B342" s="1"/>
      <c r="C342" s="1"/>
      <c r="D342" s="1"/>
      <c r="E342" s="1"/>
      <c r="F342" s="1"/>
      <c r="G342" s="1"/>
      <c r="H342" s="1"/>
      <c r="I342" s="1"/>
      <c r="J342" s="147"/>
      <c r="K342" s="1"/>
      <c r="L342" s="1"/>
      <c r="M342" s="1"/>
      <c r="N342" s="1"/>
      <c r="O342" s="1"/>
      <c r="P342" s="1"/>
      <c r="Q342" s="1"/>
      <c r="R342" s="1"/>
      <c r="S342" s="1"/>
      <c r="T342" s="1"/>
      <c r="U342" s="144">
        <v>46086</v>
      </c>
      <c r="V342" s="1">
        <f>IF(U342&gt;=E$28,IF(U342&lt;=$E$29,0,1),1)</f>
        <v>1</v>
      </c>
      <c r="W342" s="149"/>
      <c r="X342" s="150">
        <f>IF(($X$1=""),0,IF(ISBLANK(W342)=FALSE,1,0))</f>
        <v>0</v>
      </c>
      <c r="Y342" s="149"/>
      <c r="Z342" s="150">
        <f>IF(ISBLANK(Y342)=FALSE,1,0)</f>
        <v>0</v>
      </c>
      <c r="AA342" s="149" t="str">
        <f>_xlfn.IFNA(VLOOKUP(U342,$E$45:$E$54,1,FALSE),"Z")</f>
        <v>Z</v>
      </c>
      <c r="AB342" s="150">
        <f>IF(AA342="Z",0,1)</f>
        <v>0</v>
      </c>
      <c r="AC342" s="150">
        <f>IF(V342+X342+Z342+AB342&gt;0,0,1)</f>
        <v>0</v>
      </c>
      <c r="AD342" s="149">
        <f>U342-1</f>
        <v>46085</v>
      </c>
      <c r="AF342" s="150">
        <f>IF($AC342=1,IF(AND($E$31="yes", $U342&lt;$E$32),1,IF(OR($E$31="no", $E$31=""),IF(AND(E$34="yes", U342&lt;E$35),1,IF(OR(E$34="no", E$34=""),1,0)),0)),0)</f>
        <v>0</v>
      </c>
      <c r="AG342" s="150">
        <f>IF($AC342=1,IF(AND($E$31="yes", $U342&gt;=$E$32),IF(AND($E$34="yes", $U342&gt;=$E$35),0,1),0),0)</f>
        <v>0</v>
      </c>
      <c r="AH342" s="150">
        <f>IF($AC342=1,IF(AND($E$34="yes", $U342&gt;=$E$35),1,0),0)</f>
        <v>0</v>
      </c>
      <c r="AJ342" s="1"/>
      <c r="AK342" s="1"/>
      <c r="AL342" s="1"/>
      <c r="AM342" s="1"/>
      <c r="AN342" s="1"/>
      <c r="AO342" s="1"/>
      <c r="AP342" s="1"/>
      <c r="AQ342" s="1"/>
      <c r="AR342" s="1"/>
      <c r="AS342" s="1"/>
      <c r="AT342" s="1"/>
    </row>
    <row r="343" spans="1:46" s="150" customFormat="1">
      <c r="A343" s="204"/>
      <c r="B343" s="1"/>
      <c r="C343" s="1"/>
      <c r="D343" s="1"/>
      <c r="E343" s="1"/>
      <c r="F343" s="1"/>
      <c r="G343" s="1"/>
      <c r="H343" s="1"/>
      <c r="I343" s="1"/>
      <c r="J343" s="147"/>
      <c r="K343" s="1"/>
      <c r="L343" s="1"/>
      <c r="M343" s="1"/>
      <c r="N343" s="1"/>
      <c r="O343" s="1"/>
      <c r="P343" s="1"/>
      <c r="Q343" s="1"/>
      <c r="R343" s="1"/>
      <c r="S343" s="1"/>
      <c r="T343" s="1"/>
      <c r="U343" s="144">
        <v>46087</v>
      </c>
      <c r="V343" s="1">
        <f>IF(U343&gt;=E$28,IF(U343&lt;=$E$29,0,1),1)</f>
        <v>1</v>
      </c>
      <c r="W343" s="149"/>
      <c r="X343" s="150">
        <f>IF(($X$1=""),0,IF(ISBLANK(W343)=FALSE,1,0))</f>
        <v>0</v>
      </c>
      <c r="Y343" s="149"/>
      <c r="Z343" s="150">
        <f>IF(ISBLANK(Y343)=FALSE,1,0)</f>
        <v>0</v>
      </c>
      <c r="AA343" s="149" t="str">
        <f>_xlfn.IFNA(VLOOKUP(U343,$E$45:$E$54,1,FALSE),"Z")</f>
        <v>Z</v>
      </c>
      <c r="AB343" s="150">
        <f>IF(AA343="Z",0,1)</f>
        <v>0</v>
      </c>
      <c r="AC343" s="150">
        <f>IF(V343+X343+Z343+AB343&gt;0,0,1)</f>
        <v>0</v>
      </c>
      <c r="AD343" s="149">
        <f>U343-1</f>
        <v>46086</v>
      </c>
      <c r="AF343" s="150">
        <f>IF($AC343=1,IF(AND($E$31="yes", $U343&lt;$E$32),1,IF(OR($E$31="no", $E$31=""),IF(AND(E$34="yes", U343&lt;E$35),1,IF(OR(E$34="no", E$34=""),1,0)),0)),0)</f>
        <v>0</v>
      </c>
      <c r="AG343" s="150">
        <f>IF($AC343=1,IF(AND($E$31="yes", $U343&gt;=$E$32),IF(AND($E$34="yes", $U343&gt;=$E$35),0,1),0),0)</f>
        <v>0</v>
      </c>
      <c r="AH343" s="150">
        <f>IF($AC343=1,IF(AND($E$34="yes", $U343&gt;=$E$35),1,0),0)</f>
        <v>0</v>
      </c>
      <c r="AJ343" s="1"/>
      <c r="AK343" s="1"/>
      <c r="AL343" s="1"/>
      <c r="AM343" s="1"/>
      <c r="AN343" s="1"/>
      <c r="AO343" s="1"/>
      <c r="AP343" s="1"/>
      <c r="AQ343" s="1"/>
      <c r="AR343" s="1"/>
      <c r="AS343" s="1"/>
      <c r="AT343" s="1"/>
    </row>
    <row r="344" spans="1:46" s="150" customFormat="1">
      <c r="A344" s="204"/>
      <c r="B344" s="1"/>
      <c r="C344" s="1"/>
      <c r="D344" s="1"/>
      <c r="E344" s="1"/>
      <c r="F344" s="1"/>
      <c r="G344" s="1"/>
      <c r="H344" s="1"/>
      <c r="I344" s="1"/>
      <c r="J344" s="147"/>
      <c r="K344" s="1"/>
      <c r="L344" s="1"/>
      <c r="M344" s="1"/>
      <c r="N344" s="1"/>
      <c r="O344" s="1"/>
      <c r="P344" s="1"/>
      <c r="Q344" s="1"/>
      <c r="R344" s="1"/>
      <c r="S344" s="1"/>
      <c r="T344" s="1"/>
      <c r="U344" s="144">
        <v>46088</v>
      </c>
      <c r="V344" s="1">
        <f>IF(U344&gt;=E$28,IF(U344&lt;=$E$29,0,1),1)</f>
        <v>1</v>
      </c>
      <c r="W344" s="149"/>
      <c r="X344" s="150">
        <f>IF(($X$1=""),0,IF(ISBLANK(W344)=FALSE,1,0))</f>
        <v>0</v>
      </c>
      <c r="Y344" s="149">
        <v>46088</v>
      </c>
      <c r="Z344" s="150">
        <f>IF(ISBLANK(Y344)=FALSE,1,0)</f>
        <v>1</v>
      </c>
      <c r="AA344" s="149" t="str">
        <f>_xlfn.IFNA(VLOOKUP(U344,$E$45:$E$54,1,FALSE),"Z")</f>
        <v>Z</v>
      </c>
      <c r="AB344" s="150">
        <f>IF(AA344="Z",0,1)</f>
        <v>0</v>
      </c>
      <c r="AC344" s="150">
        <f>IF(V344+X344+Z344+AB344&gt;0,0,1)</f>
        <v>0</v>
      </c>
      <c r="AD344" s="149">
        <f>U344-1</f>
        <v>46087</v>
      </c>
      <c r="AF344" s="150">
        <f>IF($AC344=1,IF(AND($E$31="yes", $U344&lt;$E$32),1,IF(OR($E$31="no", $E$31=""),IF(AND(E$34="yes", U344&lt;E$35),1,IF(OR(E$34="no", E$34=""),1,0)),0)),0)</f>
        <v>0</v>
      </c>
      <c r="AG344" s="150">
        <f>IF($AC344=1,IF(AND($E$31="yes", $U344&gt;=$E$32),IF(AND($E$34="yes", $U344&gt;=$E$35),0,1),0),0)</f>
        <v>0</v>
      </c>
      <c r="AH344" s="150">
        <f>IF($AC344=1,IF(AND($E$34="yes", $U344&gt;=$E$35),1,0),0)</f>
        <v>0</v>
      </c>
      <c r="AJ344" s="1"/>
      <c r="AK344" s="1"/>
      <c r="AL344" s="1"/>
      <c r="AM344" s="1"/>
      <c r="AN344" s="1"/>
      <c r="AO344" s="1"/>
      <c r="AP344" s="1"/>
      <c r="AQ344" s="1"/>
      <c r="AR344" s="1"/>
      <c r="AS344" s="1"/>
      <c r="AT344" s="1"/>
    </row>
    <row r="345" spans="1:46" s="150" customFormat="1">
      <c r="A345" s="204"/>
      <c r="B345" s="1"/>
      <c r="C345" s="1"/>
      <c r="D345" s="1"/>
      <c r="E345" s="1"/>
      <c r="F345" s="1"/>
      <c r="G345" s="1"/>
      <c r="H345" s="1"/>
      <c r="I345" s="1"/>
      <c r="J345" s="147"/>
      <c r="K345" s="1"/>
      <c r="L345" s="1"/>
      <c r="M345" s="1"/>
      <c r="N345" s="1"/>
      <c r="O345" s="1"/>
      <c r="P345" s="1"/>
      <c r="Q345" s="1"/>
      <c r="R345" s="1"/>
      <c r="S345" s="1"/>
      <c r="T345" s="1"/>
      <c r="U345" s="144">
        <v>46089</v>
      </c>
      <c r="V345" s="1">
        <f>IF(U345&gt;=E$28,IF(U345&lt;=$E$29,0,1),1)</f>
        <v>1</v>
      </c>
      <c r="W345" s="149"/>
      <c r="X345" s="150">
        <f>IF(($X$1=""),0,IF(ISBLANK(W345)=FALSE,1,0))</f>
        <v>0</v>
      </c>
      <c r="Y345" s="149">
        <v>46089</v>
      </c>
      <c r="Z345" s="150">
        <f>IF(ISBLANK(Y345)=FALSE,1,0)</f>
        <v>1</v>
      </c>
      <c r="AA345" s="149" t="str">
        <f>_xlfn.IFNA(VLOOKUP(U345,$E$45:$E$54,1,FALSE),"Z")</f>
        <v>Z</v>
      </c>
      <c r="AB345" s="150">
        <f>IF(AA345="Z",0,1)</f>
        <v>0</v>
      </c>
      <c r="AC345" s="150">
        <f>IF(V345+X345+Z345+AB345&gt;0,0,1)</f>
        <v>0</v>
      </c>
      <c r="AD345" s="149">
        <f>U345-1</f>
        <v>46088</v>
      </c>
      <c r="AF345" s="150">
        <f>IF($AC345=1,IF(AND($E$31="yes", $U345&lt;$E$32),1,IF(OR($E$31="no", $E$31=""),IF(AND(E$34="yes", U345&lt;E$35),1,IF(OR(E$34="no", E$34=""),1,0)),0)),0)</f>
        <v>0</v>
      </c>
      <c r="AG345" s="150">
        <f>IF($AC345=1,IF(AND($E$31="yes", $U345&gt;=$E$32),IF(AND($E$34="yes", $U345&gt;=$E$35),0,1),0),0)</f>
        <v>0</v>
      </c>
      <c r="AH345" s="150">
        <f>IF($AC345=1,IF(AND($E$34="yes", $U345&gt;=$E$35),1,0),0)</f>
        <v>0</v>
      </c>
      <c r="AJ345" s="1"/>
      <c r="AK345" s="1"/>
      <c r="AL345" s="1"/>
      <c r="AM345" s="1"/>
      <c r="AN345" s="1"/>
      <c r="AO345" s="1"/>
      <c r="AP345" s="1"/>
      <c r="AQ345" s="1"/>
      <c r="AR345" s="1"/>
      <c r="AS345" s="1"/>
      <c r="AT345" s="1"/>
    </row>
    <row r="346" spans="1:46" s="150" customFormat="1">
      <c r="A346" s="204"/>
      <c r="B346" s="1"/>
      <c r="C346" s="1"/>
      <c r="D346" s="1"/>
      <c r="E346" s="1"/>
      <c r="F346" s="1"/>
      <c r="G346" s="1"/>
      <c r="H346" s="1"/>
      <c r="I346" s="1"/>
      <c r="J346" s="147"/>
      <c r="K346" s="1"/>
      <c r="L346" s="1"/>
      <c r="M346" s="1"/>
      <c r="N346" s="1"/>
      <c r="O346" s="1"/>
      <c r="P346" s="1"/>
      <c r="Q346" s="1"/>
      <c r="R346" s="1"/>
      <c r="S346" s="1"/>
      <c r="T346" s="1"/>
      <c r="U346" s="144">
        <v>46090</v>
      </c>
      <c r="V346" s="1">
        <f>IF(U346&gt;=E$28,IF(U346&lt;=$E$29,0,1),1)</f>
        <v>1</v>
      </c>
      <c r="W346" s="149"/>
      <c r="X346" s="150">
        <f>IF(($X$1=""),0,IF(ISBLANK(W346)=FALSE,1,0))</f>
        <v>0</v>
      </c>
      <c r="Y346" s="149"/>
      <c r="Z346" s="150">
        <f>IF(ISBLANK(Y346)=FALSE,1,0)</f>
        <v>0</v>
      </c>
      <c r="AA346" s="149" t="str">
        <f>_xlfn.IFNA(VLOOKUP(U346,$E$45:$E$54,1,FALSE),"Z")</f>
        <v>Z</v>
      </c>
      <c r="AB346" s="150">
        <f>IF(AA346="Z",0,1)</f>
        <v>0</v>
      </c>
      <c r="AC346" s="150">
        <f>IF(V346+X346+Z346+AB346&gt;0,0,1)</f>
        <v>0</v>
      </c>
      <c r="AD346" s="149">
        <f>U346-1</f>
        <v>46089</v>
      </c>
      <c r="AF346" s="150">
        <f>IF($AC346=1,IF(AND($E$31="yes", $U346&lt;$E$32),1,IF(OR($E$31="no", $E$31=""),IF(AND(E$34="yes", U346&lt;E$35),1,IF(OR(E$34="no", E$34=""),1,0)),0)),0)</f>
        <v>0</v>
      </c>
      <c r="AG346" s="150">
        <f>IF($AC346=1,IF(AND($E$31="yes", $U346&gt;=$E$32),IF(AND($E$34="yes", $U346&gt;=$E$35),0,1),0),0)</f>
        <v>0</v>
      </c>
      <c r="AH346" s="150">
        <f>IF($AC346=1,IF(AND($E$34="yes", $U346&gt;=$E$35),1,0),0)</f>
        <v>0</v>
      </c>
      <c r="AJ346" s="1"/>
      <c r="AK346" s="1"/>
      <c r="AL346" s="1"/>
      <c r="AM346" s="1"/>
      <c r="AN346" s="1"/>
      <c r="AO346" s="1"/>
      <c r="AP346" s="1"/>
      <c r="AQ346" s="1"/>
      <c r="AR346" s="1"/>
      <c r="AS346" s="1"/>
      <c r="AT346" s="1"/>
    </row>
    <row r="347" spans="1:46" s="150" customFormat="1">
      <c r="A347" s="204"/>
      <c r="B347" s="1"/>
      <c r="C347" s="1"/>
      <c r="D347" s="1"/>
      <c r="E347" s="1"/>
      <c r="F347" s="1"/>
      <c r="G347" s="1"/>
      <c r="H347" s="1"/>
      <c r="I347" s="1"/>
      <c r="J347" s="147"/>
      <c r="K347" s="1"/>
      <c r="L347" s="1"/>
      <c r="M347" s="1"/>
      <c r="N347" s="1"/>
      <c r="O347" s="1"/>
      <c r="P347" s="1"/>
      <c r="Q347" s="1"/>
      <c r="R347" s="1"/>
      <c r="S347" s="1"/>
      <c r="T347" s="1"/>
      <c r="U347" s="144">
        <v>46091</v>
      </c>
      <c r="V347" s="1">
        <f>IF(U347&gt;=E$28,IF(U347&lt;=$E$29,0,1),1)</f>
        <v>1</v>
      </c>
      <c r="W347" s="149"/>
      <c r="X347" s="150">
        <f>IF(($X$1=""),0,IF(ISBLANK(W347)=FALSE,1,0))</f>
        <v>0</v>
      </c>
      <c r="Y347" s="149"/>
      <c r="Z347" s="150">
        <f>IF(ISBLANK(Y347)=FALSE,1,0)</f>
        <v>0</v>
      </c>
      <c r="AA347" s="149" t="str">
        <f>_xlfn.IFNA(VLOOKUP(U347,$E$45:$E$54,1,FALSE),"Z")</f>
        <v>Z</v>
      </c>
      <c r="AB347" s="150">
        <f>IF(AA347="Z",0,1)</f>
        <v>0</v>
      </c>
      <c r="AC347" s="150">
        <f>IF(V347+X347+Z347+AB347&gt;0,0,1)</f>
        <v>0</v>
      </c>
      <c r="AD347" s="149">
        <f>U347-1</f>
        <v>46090</v>
      </c>
      <c r="AF347" s="150">
        <f>IF($AC347=1,IF(AND($E$31="yes", $U347&lt;$E$32),1,IF(OR($E$31="no", $E$31=""),IF(AND(E$34="yes", U347&lt;E$35),1,IF(OR(E$34="no", E$34=""),1,0)),0)),0)</f>
        <v>0</v>
      </c>
      <c r="AG347" s="150">
        <f>IF($AC347=1,IF(AND($E$31="yes", $U347&gt;=$E$32),IF(AND($E$34="yes", $U347&gt;=$E$35),0,1),0),0)</f>
        <v>0</v>
      </c>
      <c r="AH347" s="150">
        <f>IF($AC347=1,IF(AND($E$34="yes", $U347&gt;=$E$35),1,0),0)</f>
        <v>0</v>
      </c>
      <c r="AJ347" s="1"/>
      <c r="AK347" s="1"/>
      <c r="AL347" s="1"/>
      <c r="AM347" s="1"/>
      <c r="AN347" s="1"/>
      <c r="AO347" s="1"/>
      <c r="AP347" s="1"/>
      <c r="AQ347" s="1"/>
      <c r="AR347" s="1"/>
      <c r="AS347" s="1"/>
      <c r="AT347" s="1"/>
    </row>
    <row r="348" spans="1:46" s="150" customFormat="1">
      <c r="A348" s="204"/>
      <c r="B348" s="1"/>
      <c r="C348" s="1"/>
      <c r="D348" s="1"/>
      <c r="E348" s="1"/>
      <c r="F348" s="1"/>
      <c r="G348" s="1"/>
      <c r="H348" s="1"/>
      <c r="I348" s="1"/>
      <c r="J348" s="147"/>
      <c r="K348" s="1"/>
      <c r="L348" s="1"/>
      <c r="M348" s="1"/>
      <c r="N348" s="1"/>
      <c r="O348" s="1"/>
      <c r="P348" s="1"/>
      <c r="Q348" s="1"/>
      <c r="R348" s="1"/>
      <c r="S348" s="1"/>
      <c r="T348" s="1"/>
      <c r="U348" s="144">
        <v>46092</v>
      </c>
      <c r="V348" s="1">
        <f>IF(U348&gt;=E$28,IF(U348&lt;=$E$29,0,1),1)</f>
        <v>1</v>
      </c>
      <c r="W348" s="149"/>
      <c r="X348" s="150">
        <f>IF(($X$1=""),0,IF(ISBLANK(W348)=FALSE,1,0))</f>
        <v>0</v>
      </c>
      <c r="Y348" s="149"/>
      <c r="Z348" s="150">
        <f>IF(ISBLANK(Y348)=FALSE,1,0)</f>
        <v>0</v>
      </c>
      <c r="AA348" s="149" t="str">
        <f>_xlfn.IFNA(VLOOKUP(U348,$E$45:$E$54,1,FALSE),"Z")</f>
        <v>Z</v>
      </c>
      <c r="AB348" s="150">
        <f>IF(AA348="Z",0,1)</f>
        <v>0</v>
      </c>
      <c r="AC348" s="150">
        <f>IF(V348+X348+Z348+AB348&gt;0,0,1)</f>
        <v>0</v>
      </c>
      <c r="AD348" s="149">
        <f>U348-1</f>
        <v>46091</v>
      </c>
      <c r="AF348" s="150">
        <f>IF($AC348=1,IF(AND($E$31="yes", $U348&lt;$E$32),1,IF(OR($E$31="no", $E$31=""),IF(AND(E$34="yes", U348&lt;E$35),1,IF(OR(E$34="no", E$34=""),1,0)),0)),0)</f>
        <v>0</v>
      </c>
      <c r="AG348" s="150">
        <f>IF($AC348=1,IF(AND($E$31="yes", $U348&gt;=$E$32),IF(AND($E$34="yes", $U348&gt;=$E$35),0,1),0),0)</f>
        <v>0</v>
      </c>
      <c r="AH348" s="150">
        <f>IF($AC348=1,IF(AND($E$34="yes", $U348&gt;=$E$35),1,0),0)</f>
        <v>0</v>
      </c>
      <c r="AJ348" s="1"/>
      <c r="AK348" s="1"/>
      <c r="AL348" s="1"/>
      <c r="AM348" s="1"/>
      <c r="AN348" s="1"/>
      <c r="AO348" s="1"/>
      <c r="AP348" s="1"/>
      <c r="AQ348" s="1"/>
      <c r="AR348" s="1"/>
      <c r="AS348" s="1"/>
      <c r="AT348" s="1"/>
    </row>
    <row r="349" spans="1:46" s="150" customFormat="1">
      <c r="A349" s="204"/>
      <c r="B349" s="1"/>
      <c r="C349" s="1"/>
      <c r="D349" s="1"/>
      <c r="E349" s="1"/>
      <c r="F349" s="1"/>
      <c r="G349" s="1"/>
      <c r="H349" s="1"/>
      <c r="I349" s="1"/>
      <c r="J349" s="147"/>
      <c r="K349" s="1"/>
      <c r="L349" s="1"/>
      <c r="M349" s="1"/>
      <c r="N349" s="1"/>
      <c r="O349" s="1"/>
      <c r="P349" s="1"/>
      <c r="Q349" s="1"/>
      <c r="R349" s="1"/>
      <c r="S349" s="1"/>
      <c r="T349" s="1"/>
      <c r="U349" s="144">
        <v>46093</v>
      </c>
      <c r="V349" s="1">
        <f>IF(U349&gt;=E$28,IF(U349&lt;=$E$29,0,1),1)</f>
        <v>1</v>
      </c>
      <c r="W349" s="149"/>
      <c r="X349" s="150">
        <f>IF(($X$1=""),0,IF(ISBLANK(W349)=FALSE,1,0))</f>
        <v>0</v>
      </c>
      <c r="Y349" s="149"/>
      <c r="Z349" s="150">
        <f>IF(ISBLANK(Y349)=FALSE,1,0)</f>
        <v>0</v>
      </c>
      <c r="AA349" s="149" t="str">
        <f>_xlfn.IFNA(VLOOKUP(U349,$E$45:$E$54,1,FALSE),"Z")</f>
        <v>Z</v>
      </c>
      <c r="AB349" s="150">
        <f>IF(AA349="Z",0,1)</f>
        <v>0</v>
      </c>
      <c r="AC349" s="150">
        <f>IF(V349+X349+Z349+AB349&gt;0,0,1)</f>
        <v>0</v>
      </c>
      <c r="AD349" s="149">
        <f>U349-1</f>
        <v>46092</v>
      </c>
      <c r="AF349" s="150">
        <f>IF($AC349=1,IF(AND($E$31="yes", $U349&lt;$E$32),1,IF(OR($E$31="no", $E$31=""),IF(AND(E$34="yes", U349&lt;E$35),1,IF(OR(E$34="no", E$34=""),1,0)),0)),0)</f>
        <v>0</v>
      </c>
      <c r="AG349" s="150">
        <f>IF($AC349=1,IF(AND($E$31="yes", $U349&gt;=$E$32),IF(AND($E$34="yes", $U349&gt;=$E$35),0,1),0),0)</f>
        <v>0</v>
      </c>
      <c r="AH349" s="150">
        <f>IF($AC349=1,IF(AND($E$34="yes", $U349&gt;=$E$35),1,0),0)</f>
        <v>0</v>
      </c>
      <c r="AJ349" s="1"/>
      <c r="AK349" s="1"/>
      <c r="AL349" s="1"/>
      <c r="AM349" s="1"/>
      <c r="AN349" s="1"/>
      <c r="AO349" s="1"/>
      <c r="AP349" s="1"/>
      <c r="AQ349" s="1"/>
      <c r="AR349" s="1"/>
      <c r="AS349" s="1"/>
      <c r="AT349" s="1"/>
    </row>
    <row r="350" spans="1:46" s="150" customFormat="1">
      <c r="A350" s="204"/>
      <c r="B350" s="1"/>
      <c r="C350" s="1"/>
      <c r="D350" s="1"/>
      <c r="E350" s="1"/>
      <c r="F350" s="1"/>
      <c r="G350" s="1"/>
      <c r="H350" s="1"/>
      <c r="I350" s="1"/>
      <c r="J350" s="147"/>
      <c r="K350" s="1"/>
      <c r="L350" s="1"/>
      <c r="M350" s="1"/>
      <c r="N350" s="1"/>
      <c r="O350" s="1"/>
      <c r="P350" s="1"/>
      <c r="Q350" s="1"/>
      <c r="R350" s="1"/>
      <c r="S350" s="1"/>
      <c r="T350" s="1"/>
      <c r="U350" s="144">
        <v>46094</v>
      </c>
      <c r="V350" s="1">
        <f>IF(U350&gt;=E$28,IF(U350&lt;=$E$29,0,1),1)</f>
        <v>1</v>
      </c>
      <c r="W350" s="149"/>
      <c r="X350" s="150">
        <f>IF(($X$1=""),0,IF(ISBLANK(W350)=FALSE,1,0))</f>
        <v>0</v>
      </c>
      <c r="Y350" s="149"/>
      <c r="Z350" s="150">
        <f>IF(ISBLANK(Y350)=FALSE,1,0)</f>
        <v>0</v>
      </c>
      <c r="AA350" s="149" t="str">
        <f>_xlfn.IFNA(VLOOKUP(U350,$E$45:$E$54,1,FALSE),"Z")</f>
        <v>Z</v>
      </c>
      <c r="AB350" s="150">
        <f>IF(AA350="Z",0,1)</f>
        <v>0</v>
      </c>
      <c r="AC350" s="150">
        <f>IF(V350+X350+Z350+AB350&gt;0,0,1)</f>
        <v>0</v>
      </c>
      <c r="AD350" s="149">
        <f>U350-1</f>
        <v>46093</v>
      </c>
      <c r="AF350" s="150">
        <f>IF($AC350=1,IF(AND($E$31="yes", $U350&lt;$E$32),1,IF(OR($E$31="no", $E$31=""),IF(AND(E$34="yes", U350&lt;E$35),1,IF(OR(E$34="no", E$34=""),1,0)),0)),0)</f>
        <v>0</v>
      </c>
      <c r="AG350" s="150">
        <f>IF($AC350=1,IF(AND($E$31="yes", $U350&gt;=$E$32),IF(AND($E$34="yes", $U350&gt;=$E$35),0,1),0),0)</f>
        <v>0</v>
      </c>
      <c r="AH350" s="150">
        <f>IF($AC350=1,IF(AND($E$34="yes", $U350&gt;=$E$35),1,0),0)</f>
        <v>0</v>
      </c>
      <c r="AJ350" s="1"/>
      <c r="AK350" s="1"/>
      <c r="AL350" s="1"/>
      <c r="AM350" s="1"/>
      <c r="AN350" s="1"/>
      <c r="AO350" s="1"/>
      <c r="AP350" s="1"/>
      <c r="AQ350" s="1"/>
      <c r="AR350" s="1"/>
      <c r="AS350" s="1"/>
      <c r="AT350" s="1"/>
    </row>
    <row r="351" spans="1:46" s="150" customFormat="1">
      <c r="A351" s="204"/>
      <c r="B351" s="1"/>
      <c r="C351" s="1"/>
      <c r="D351" s="1"/>
      <c r="E351" s="1"/>
      <c r="F351" s="1"/>
      <c r="G351" s="1"/>
      <c r="H351" s="1"/>
      <c r="I351" s="1"/>
      <c r="J351" s="147"/>
      <c r="K351" s="1"/>
      <c r="L351" s="1"/>
      <c r="M351" s="1"/>
      <c r="N351" s="1"/>
      <c r="O351" s="1"/>
      <c r="P351" s="1"/>
      <c r="Q351" s="1"/>
      <c r="R351" s="1"/>
      <c r="S351" s="1"/>
      <c r="T351" s="1"/>
      <c r="U351" s="144">
        <v>46095</v>
      </c>
      <c r="V351" s="1">
        <f>IF(U351&gt;=E$28,IF(U351&lt;=$E$29,0,1),1)</f>
        <v>1</v>
      </c>
      <c r="W351" s="149"/>
      <c r="X351" s="150">
        <f>IF(($X$1=""),0,IF(ISBLANK(W351)=FALSE,1,0))</f>
        <v>0</v>
      </c>
      <c r="Y351" s="149">
        <v>46095</v>
      </c>
      <c r="Z351" s="150">
        <f>IF(ISBLANK(Y351)=FALSE,1,0)</f>
        <v>1</v>
      </c>
      <c r="AA351" s="149" t="str">
        <f>_xlfn.IFNA(VLOOKUP(U351,$E$45:$E$54,1,FALSE),"Z")</f>
        <v>Z</v>
      </c>
      <c r="AB351" s="150">
        <f>IF(AA351="Z",0,1)</f>
        <v>0</v>
      </c>
      <c r="AC351" s="150">
        <f>IF(V351+X351+Z351+AB351&gt;0,0,1)</f>
        <v>0</v>
      </c>
      <c r="AD351" s="149">
        <f>U351-1</f>
        <v>46094</v>
      </c>
      <c r="AF351" s="150">
        <f>IF($AC351=1,IF(AND($E$31="yes", $U351&lt;$E$32),1,IF(OR($E$31="no", $E$31=""),IF(AND(E$34="yes", U351&lt;E$35),1,IF(OR(E$34="no", E$34=""),1,0)),0)),0)</f>
        <v>0</v>
      </c>
      <c r="AG351" s="150">
        <f>IF($AC351=1,IF(AND($E$31="yes", $U351&gt;=$E$32),IF(AND($E$34="yes", $U351&gt;=$E$35),0,1),0),0)</f>
        <v>0</v>
      </c>
      <c r="AH351" s="150">
        <f>IF($AC351=1,IF(AND($E$34="yes", $U351&gt;=$E$35),1,0),0)</f>
        <v>0</v>
      </c>
      <c r="AJ351" s="1"/>
      <c r="AK351" s="1"/>
      <c r="AL351" s="1"/>
      <c r="AM351" s="1"/>
      <c r="AN351" s="1"/>
      <c r="AO351" s="1"/>
      <c r="AP351" s="1"/>
      <c r="AQ351" s="1"/>
      <c r="AR351" s="1"/>
      <c r="AS351" s="1"/>
      <c r="AT351" s="1"/>
    </row>
    <row r="352" spans="1:46" s="150" customFormat="1">
      <c r="A352" s="204"/>
      <c r="B352" s="1"/>
      <c r="C352" s="1"/>
      <c r="D352" s="1"/>
      <c r="E352" s="1"/>
      <c r="F352" s="1"/>
      <c r="G352" s="1"/>
      <c r="H352" s="1"/>
      <c r="I352" s="1"/>
      <c r="J352" s="147"/>
      <c r="K352" s="1"/>
      <c r="L352" s="1"/>
      <c r="M352" s="1"/>
      <c r="N352" s="1"/>
      <c r="O352" s="1"/>
      <c r="P352" s="1"/>
      <c r="Q352" s="1"/>
      <c r="R352" s="1"/>
      <c r="S352" s="1"/>
      <c r="T352" s="1"/>
      <c r="U352" s="144">
        <v>46096</v>
      </c>
      <c r="V352" s="1">
        <f>IF(U352&gt;=E$28,IF(U352&lt;=$E$29,0,1),1)</f>
        <v>1</v>
      </c>
      <c r="W352" s="149"/>
      <c r="X352" s="150">
        <f>IF(($X$1=""),0,IF(ISBLANK(W352)=FALSE,1,0))</f>
        <v>0</v>
      </c>
      <c r="Y352" s="149">
        <v>46096</v>
      </c>
      <c r="Z352" s="150">
        <f>IF(ISBLANK(Y352)=FALSE,1,0)</f>
        <v>1</v>
      </c>
      <c r="AA352" s="149" t="str">
        <f>_xlfn.IFNA(VLOOKUP(U352,$E$45:$E$54,1,FALSE),"Z")</f>
        <v>Z</v>
      </c>
      <c r="AB352" s="150">
        <f>IF(AA352="Z",0,1)</f>
        <v>0</v>
      </c>
      <c r="AC352" s="150">
        <f>IF(V352+X352+Z352+AB352&gt;0,0,1)</f>
        <v>0</v>
      </c>
      <c r="AD352" s="149">
        <f>U352-1</f>
        <v>46095</v>
      </c>
      <c r="AF352" s="150">
        <f>IF($AC352=1,IF(AND($E$31="yes", $U352&lt;$E$32),1,IF(OR($E$31="no", $E$31=""),IF(AND(E$34="yes", U352&lt;E$35),1,IF(OR(E$34="no", E$34=""),1,0)),0)),0)</f>
        <v>0</v>
      </c>
      <c r="AG352" s="150">
        <f>IF($AC352=1,IF(AND($E$31="yes", $U352&gt;=$E$32),IF(AND($E$34="yes", $U352&gt;=$E$35),0,1),0),0)</f>
        <v>0</v>
      </c>
      <c r="AH352" s="150">
        <f>IF($AC352=1,IF(AND($E$34="yes", $U352&gt;=$E$35),1,0),0)</f>
        <v>0</v>
      </c>
      <c r="AJ352" s="1"/>
      <c r="AK352" s="1"/>
      <c r="AL352" s="1"/>
      <c r="AM352" s="1"/>
      <c r="AN352" s="1"/>
      <c r="AO352" s="1"/>
      <c r="AP352" s="1"/>
      <c r="AQ352" s="1"/>
      <c r="AR352" s="1"/>
      <c r="AS352" s="1"/>
      <c r="AT352" s="1"/>
    </row>
    <row r="353" spans="1:46" s="150" customFormat="1">
      <c r="A353" s="204"/>
      <c r="B353" s="1"/>
      <c r="C353" s="1"/>
      <c r="D353" s="1"/>
      <c r="E353" s="1"/>
      <c r="F353" s="1"/>
      <c r="G353" s="1"/>
      <c r="H353" s="1"/>
      <c r="I353" s="1"/>
      <c r="J353" s="147"/>
      <c r="K353" s="1"/>
      <c r="L353" s="1"/>
      <c r="M353" s="1"/>
      <c r="N353" s="1"/>
      <c r="O353" s="1"/>
      <c r="P353" s="1"/>
      <c r="Q353" s="1"/>
      <c r="R353" s="1"/>
      <c r="S353" s="1"/>
      <c r="T353" s="1"/>
      <c r="U353" s="144">
        <v>46097</v>
      </c>
      <c r="V353" s="1">
        <f>IF(U353&gt;=E$28,IF(U353&lt;=$E$29,0,1),1)</f>
        <v>1</v>
      </c>
      <c r="W353" s="149"/>
      <c r="X353" s="150">
        <f>IF(($X$1=""),0,IF(ISBLANK(W353)=FALSE,1,0))</f>
        <v>0</v>
      </c>
      <c r="Y353" s="149"/>
      <c r="Z353" s="150">
        <f>IF(ISBLANK(Y353)=FALSE,1,0)</f>
        <v>0</v>
      </c>
      <c r="AA353" s="149" t="str">
        <f>_xlfn.IFNA(VLOOKUP(U353,$E$45:$E$54,1,FALSE),"Z")</f>
        <v>Z</v>
      </c>
      <c r="AB353" s="150">
        <f>IF(AA353="Z",0,1)</f>
        <v>0</v>
      </c>
      <c r="AC353" s="150">
        <f>IF(V353+X353+Z353+AB353&gt;0,0,1)</f>
        <v>0</v>
      </c>
      <c r="AD353" s="149">
        <f>U353-1</f>
        <v>46096</v>
      </c>
      <c r="AF353" s="150">
        <f>IF($AC353=1,IF(AND($E$31="yes", $U353&lt;$E$32),1,IF(OR($E$31="no", $E$31=""),IF(AND(E$34="yes", U353&lt;E$35),1,IF(OR(E$34="no", E$34=""),1,0)),0)),0)</f>
        <v>0</v>
      </c>
      <c r="AG353" s="150">
        <f>IF($AC353=1,IF(AND($E$31="yes", $U353&gt;=$E$32),IF(AND($E$34="yes", $U353&gt;=$E$35),0,1),0),0)</f>
        <v>0</v>
      </c>
      <c r="AH353" s="150">
        <f>IF($AC353=1,IF(AND($E$34="yes", $U353&gt;=$E$35),1,0),0)</f>
        <v>0</v>
      </c>
      <c r="AJ353" s="1"/>
      <c r="AK353" s="1"/>
      <c r="AL353" s="1"/>
      <c r="AM353" s="1"/>
      <c r="AN353" s="1"/>
      <c r="AO353" s="1"/>
      <c r="AP353" s="1"/>
      <c r="AQ353" s="1"/>
      <c r="AR353" s="1"/>
      <c r="AS353" s="1"/>
      <c r="AT353" s="1"/>
    </row>
    <row r="354" spans="1:46" s="150" customFormat="1">
      <c r="A354" s="204"/>
      <c r="B354" s="1"/>
      <c r="C354" s="1"/>
      <c r="D354" s="1"/>
      <c r="E354" s="1"/>
      <c r="F354" s="1"/>
      <c r="G354" s="1"/>
      <c r="H354" s="1"/>
      <c r="I354" s="1"/>
      <c r="J354" s="147"/>
      <c r="K354" s="1"/>
      <c r="L354" s="1"/>
      <c r="M354" s="1"/>
      <c r="N354" s="1"/>
      <c r="O354" s="1"/>
      <c r="P354" s="1"/>
      <c r="Q354" s="1"/>
      <c r="R354" s="1"/>
      <c r="S354" s="1"/>
      <c r="T354" s="1"/>
      <c r="U354" s="144">
        <v>46098</v>
      </c>
      <c r="V354" s="1">
        <f>IF(U354&gt;=E$28,IF(U354&lt;=$E$29,0,1),1)</f>
        <v>1</v>
      </c>
      <c r="W354" s="149"/>
      <c r="X354" s="150">
        <f>IF(($X$1=""),0,IF(ISBLANK(W354)=FALSE,1,0))</f>
        <v>0</v>
      </c>
      <c r="Y354" s="149"/>
      <c r="Z354" s="150">
        <f>IF(ISBLANK(Y354)=FALSE,1,0)</f>
        <v>0</v>
      </c>
      <c r="AA354" s="149" t="str">
        <f>_xlfn.IFNA(VLOOKUP(U354,$E$45:$E$54,1,FALSE),"Z")</f>
        <v>Z</v>
      </c>
      <c r="AB354" s="150">
        <f>IF(AA354="Z",0,1)</f>
        <v>0</v>
      </c>
      <c r="AC354" s="150">
        <f>IF(V354+X354+Z354+AB354&gt;0,0,1)</f>
        <v>0</v>
      </c>
      <c r="AD354" s="149">
        <f>U354-1</f>
        <v>46097</v>
      </c>
      <c r="AF354" s="150">
        <f>IF($AC354=1,IF(AND($E$31="yes", $U354&lt;$E$32),1,IF(OR($E$31="no", $E$31=""),IF(AND(E$34="yes", U354&lt;E$35),1,IF(OR(E$34="no", E$34=""),1,0)),0)),0)</f>
        <v>0</v>
      </c>
      <c r="AG354" s="150">
        <f>IF($AC354=1,IF(AND($E$31="yes", $U354&gt;=$E$32),IF(AND($E$34="yes", $U354&gt;=$E$35),0,1),0),0)</f>
        <v>0</v>
      </c>
      <c r="AH354" s="150">
        <f>IF($AC354=1,IF(AND($E$34="yes", $U354&gt;=$E$35),1,0),0)</f>
        <v>0</v>
      </c>
      <c r="AJ354" s="1"/>
      <c r="AK354" s="1"/>
      <c r="AL354" s="1"/>
      <c r="AM354" s="1"/>
      <c r="AN354" s="1"/>
      <c r="AO354" s="1"/>
      <c r="AP354" s="1"/>
      <c r="AQ354" s="1"/>
      <c r="AR354" s="1"/>
      <c r="AS354" s="1"/>
      <c r="AT354" s="1"/>
    </row>
    <row r="355" spans="1:46" s="150" customFormat="1">
      <c r="A355" s="204"/>
      <c r="B355" s="1"/>
      <c r="C355" s="1"/>
      <c r="D355" s="1"/>
      <c r="E355" s="1"/>
      <c r="F355" s="1"/>
      <c r="G355" s="1"/>
      <c r="H355" s="1"/>
      <c r="I355" s="1"/>
      <c r="J355" s="147"/>
      <c r="K355" s="1"/>
      <c r="L355" s="1"/>
      <c r="M355" s="1"/>
      <c r="N355" s="1"/>
      <c r="O355" s="1"/>
      <c r="P355" s="1"/>
      <c r="Q355" s="1"/>
      <c r="R355" s="1"/>
      <c r="S355" s="1"/>
      <c r="T355" s="1"/>
      <c r="U355" s="144">
        <v>46099</v>
      </c>
      <c r="V355" s="1">
        <f>IF(U355&gt;=E$28,IF(U355&lt;=$E$29,0,1),1)</f>
        <v>1</v>
      </c>
      <c r="W355" s="149"/>
      <c r="X355" s="150">
        <f>IF(($X$1=""),0,IF(ISBLANK(W355)=FALSE,1,0))</f>
        <v>0</v>
      </c>
      <c r="Y355" s="149"/>
      <c r="Z355" s="150">
        <f>IF(ISBLANK(Y355)=FALSE,1,0)</f>
        <v>0</v>
      </c>
      <c r="AA355" s="149" t="str">
        <f>_xlfn.IFNA(VLOOKUP(U355,$E$45:$E$54,1,FALSE),"Z")</f>
        <v>Z</v>
      </c>
      <c r="AB355" s="150">
        <f>IF(AA355="Z",0,1)</f>
        <v>0</v>
      </c>
      <c r="AC355" s="150">
        <f>IF(V355+X355+Z355+AB355&gt;0,0,1)</f>
        <v>0</v>
      </c>
      <c r="AD355" s="149">
        <f>U355-1</f>
        <v>46098</v>
      </c>
      <c r="AF355" s="150">
        <f>IF($AC355=1,IF(AND($E$31="yes", $U355&lt;$E$32),1,IF(OR($E$31="no", $E$31=""),IF(AND(E$34="yes", U355&lt;E$35),1,IF(OR(E$34="no", E$34=""),1,0)),0)),0)</f>
        <v>0</v>
      </c>
      <c r="AG355" s="150">
        <f>IF($AC355=1,IF(AND($E$31="yes", $U355&gt;=$E$32),IF(AND($E$34="yes", $U355&gt;=$E$35),0,1),0),0)</f>
        <v>0</v>
      </c>
      <c r="AH355" s="150">
        <f>IF($AC355=1,IF(AND($E$34="yes", $U355&gt;=$E$35),1,0),0)</f>
        <v>0</v>
      </c>
      <c r="AJ355" s="1"/>
      <c r="AK355" s="1"/>
      <c r="AL355" s="1"/>
      <c r="AM355" s="1"/>
      <c r="AN355" s="1"/>
      <c r="AO355" s="1"/>
      <c r="AP355" s="1"/>
      <c r="AQ355" s="1"/>
      <c r="AR355" s="1"/>
      <c r="AS355" s="1"/>
      <c r="AT355" s="1"/>
    </row>
    <row r="356" spans="1:46" s="150" customFormat="1">
      <c r="A356" s="204"/>
      <c r="B356" s="1"/>
      <c r="C356" s="1"/>
      <c r="D356" s="1"/>
      <c r="E356" s="1"/>
      <c r="F356" s="1"/>
      <c r="G356" s="1"/>
      <c r="H356" s="1"/>
      <c r="I356" s="1"/>
      <c r="J356" s="147"/>
      <c r="K356" s="1"/>
      <c r="L356" s="1"/>
      <c r="M356" s="1"/>
      <c r="N356" s="1"/>
      <c r="O356" s="1"/>
      <c r="P356" s="1"/>
      <c r="Q356" s="1"/>
      <c r="R356" s="1"/>
      <c r="S356" s="1"/>
      <c r="T356" s="1"/>
      <c r="U356" s="144">
        <v>46100</v>
      </c>
      <c r="V356" s="1">
        <f>IF(U356&gt;=E$28,IF(U356&lt;=$E$29,0,1),1)</f>
        <v>1</v>
      </c>
      <c r="W356" s="149"/>
      <c r="X356" s="150">
        <f>IF(($X$1=""),0,IF(ISBLANK(W356)=FALSE,1,0))</f>
        <v>0</v>
      </c>
      <c r="Y356" s="149"/>
      <c r="Z356" s="150">
        <f>IF(ISBLANK(Y356)=FALSE,1,0)</f>
        <v>0</v>
      </c>
      <c r="AA356" s="149" t="str">
        <f>_xlfn.IFNA(VLOOKUP(U356,$E$45:$E$54,1,FALSE),"Z")</f>
        <v>Z</v>
      </c>
      <c r="AB356" s="150">
        <f>IF(AA356="Z",0,1)</f>
        <v>0</v>
      </c>
      <c r="AC356" s="150">
        <f>IF(V356+X356+Z356+AB356&gt;0,0,1)</f>
        <v>0</v>
      </c>
      <c r="AD356" s="149">
        <f>U356-1</f>
        <v>46099</v>
      </c>
      <c r="AF356" s="150">
        <f>IF($AC356=1,IF(AND($E$31="yes", $U356&lt;$E$32),1,IF(OR($E$31="no", $E$31=""),IF(AND(E$34="yes", U356&lt;E$35),1,IF(OR(E$34="no", E$34=""),1,0)),0)),0)</f>
        <v>0</v>
      </c>
      <c r="AG356" s="150">
        <f>IF($AC356=1,IF(AND($E$31="yes", $U356&gt;=$E$32),IF(AND($E$34="yes", $U356&gt;=$E$35),0,1),0),0)</f>
        <v>0</v>
      </c>
      <c r="AH356" s="150">
        <f>IF($AC356=1,IF(AND($E$34="yes", $U356&gt;=$E$35),1,0),0)</f>
        <v>0</v>
      </c>
      <c r="AJ356" s="1"/>
      <c r="AK356" s="1"/>
      <c r="AL356" s="1"/>
      <c r="AM356" s="1"/>
      <c r="AN356" s="1"/>
      <c r="AO356" s="1"/>
      <c r="AP356" s="1"/>
      <c r="AQ356" s="1"/>
      <c r="AR356" s="1"/>
      <c r="AS356" s="1"/>
      <c r="AT356" s="1"/>
    </row>
    <row r="357" spans="1:46" s="150" customFormat="1">
      <c r="A357" s="204"/>
      <c r="B357" s="1"/>
      <c r="C357" s="1"/>
      <c r="D357" s="1"/>
      <c r="E357" s="1"/>
      <c r="F357" s="1"/>
      <c r="G357" s="1"/>
      <c r="H357" s="1"/>
      <c r="I357" s="1"/>
      <c r="J357" s="147"/>
      <c r="K357" s="1"/>
      <c r="L357" s="1"/>
      <c r="M357" s="1"/>
      <c r="N357" s="1"/>
      <c r="O357" s="1"/>
      <c r="P357" s="1"/>
      <c r="Q357" s="1"/>
      <c r="R357" s="1"/>
      <c r="S357" s="1"/>
      <c r="T357" s="1"/>
      <c r="U357" s="144">
        <v>46101</v>
      </c>
      <c r="V357" s="1">
        <f>IF(U357&gt;=E$28,IF(U357&lt;=$E$29,0,1),1)</f>
        <v>1</v>
      </c>
      <c r="W357" s="149"/>
      <c r="X357" s="150">
        <f>IF(($X$1=""),0,IF(ISBLANK(W357)=FALSE,1,0))</f>
        <v>0</v>
      </c>
      <c r="Y357" s="149"/>
      <c r="Z357" s="150">
        <f>IF(ISBLANK(Y357)=FALSE,1,0)</f>
        <v>0</v>
      </c>
      <c r="AA357" s="149" t="str">
        <f>_xlfn.IFNA(VLOOKUP(U357,$E$45:$E$54,1,FALSE),"Z")</f>
        <v>Z</v>
      </c>
      <c r="AB357" s="150">
        <f>IF(AA357="Z",0,1)</f>
        <v>0</v>
      </c>
      <c r="AC357" s="150">
        <f>IF(V357+X357+Z357+AB357&gt;0,0,1)</f>
        <v>0</v>
      </c>
      <c r="AD357" s="149">
        <f>U357-1</f>
        <v>46100</v>
      </c>
      <c r="AF357" s="150">
        <f>IF($AC357=1,IF(AND($E$31="yes", $U357&lt;$E$32),1,IF(OR($E$31="no", $E$31=""),IF(AND(E$34="yes", U357&lt;E$35),1,IF(OR(E$34="no", E$34=""),1,0)),0)),0)</f>
        <v>0</v>
      </c>
      <c r="AG357" s="150">
        <f>IF($AC357=1,IF(AND($E$31="yes", $U357&gt;=$E$32),IF(AND($E$34="yes", $U357&gt;=$E$35),0,1),0),0)</f>
        <v>0</v>
      </c>
      <c r="AH357" s="150">
        <f>IF($AC357=1,IF(AND($E$34="yes", $U357&gt;=$E$35),1,0),0)</f>
        <v>0</v>
      </c>
      <c r="AJ357" s="1"/>
      <c r="AK357" s="1"/>
      <c r="AL357" s="1"/>
      <c r="AM357" s="1"/>
      <c r="AN357" s="1"/>
      <c r="AO357" s="1"/>
      <c r="AP357" s="1"/>
      <c r="AQ357" s="1"/>
      <c r="AR357" s="1"/>
      <c r="AS357" s="1"/>
      <c r="AT357" s="1"/>
    </row>
    <row r="358" spans="1:46" s="150" customFormat="1">
      <c r="A358" s="204"/>
      <c r="B358" s="1"/>
      <c r="C358" s="1"/>
      <c r="D358" s="1"/>
      <c r="E358" s="1"/>
      <c r="F358" s="1"/>
      <c r="G358" s="1"/>
      <c r="H358" s="1"/>
      <c r="I358" s="1"/>
      <c r="J358" s="147"/>
      <c r="K358" s="1"/>
      <c r="L358" s="1"/>
      <c r="M358" s="1"/>
      <c r="N358" s="1"/>
      <c r="O358" s="1"/>
      <c r="P358" s="1"/>
      <c r="Q358" s="1"/>
      <c r="R358" s="1"/>
      <c r="S358" s="1"/>
      <c r="T358" s="1"/>
      <c r="U358" s="144">
        <v>46102</v>
      </c>
      <c r="V358" s="1">
        <f>IF(U358&gt;=E$28,IF(U358&lt;=$E$29,0,1),1)</f>
        <v>1</v>
      </c>
      <c r="W358" s="149"/>
      <c r="X358" s="150">
        <f>IF(($X$1=""),0,IF(ISBLANK(W358)=FALSE,1,0))</f>
        <v>0</v>
      </c>
      <c r="Y358" s="149">
        <v>46102</v>
      </c>
      <c r="Z358" s="150">
        <f>IF(ISBLANK(Y358)=FALSE,1,0)</f>
        <v>1</v>
      </c>
      <c r="AA358" s="149" t="str">
        <f>_xlfn.IFNA(VLOOKUP(U358,$E$45:$E$54,1,FALSE),"Z")</f>
        <v>Z</v>
      </c>
      <c r="AB358" s="150">
        <f>IF(AA358="Z",0,1)</f>
        <v>0</v>
      </c>
      <c r="AC358" s="150">
        <f>IF(V358+X358+Z358+AB358&gt;0,0,1)</f>
        <v>0</v>
      </c>
      <c r="AD358" s="149">
        <f>U358-1</f>
        <v>46101</v>
      </c>
      <c r="AF358" s="150">
        <f>IF($AC358=1,IF(AND($E$31="yes", $U358&lt;$E$32),1,IF(OR($E$31="no", $E$31=""),IF(AND(E$34="yes", U358&lt;E$35),1,IF(OR(E$34="no", E$34=""),1,0)),0)),0)</f>
        <v>0</v>
      </c>
      <c r="AG358" s="150">
        <f>IF($AC358=1,IF(AND($E$31="yes", $U358&gt;=$E$32),IF(AND($E$34="yes", $U358&gt;=$E$35),0,1),0),0)</f>
        <v>0</v>
      </c>
      <c r="AH358" s="150">
        <f>IF($AC358=1,IF(AND($E$34="yes", $U358&gt;=$E$35),1,0),0)</f>
        <v>0</v>
      </c>
      <c r="AJ358" s="1"/>
      <c r="AK358" s="1"/>
      <c r="AL358" s="1"/>
      <c r="AM358" s="1"/>
      <c r="AN358" s="1"/>
      <c r="AO358" s="1"/>
      <c r="AP358" s="1"/>
      <c r="AQ358" s="1"/>
      <c r="AR358" s="1"/>
      <c r="AS358" s="1"/>
      <c r="AT358" s="1"/>
    </row>
    <row r="359" spans="1:46" s="150" customFormat="1">
      <c r="A359" s="204"/>
      <c r="B359" s="1"/>
      <c r="C359" s="1"/>
      <c r="D359" s="1"/>
      <c r="E359" s="1"/>
      <c r="F359" s="1"/>
      <c r="G359" s="1"/>
      <c r="H359" s="1"/>
      <c r="I359" s="1"/>
      <c r="J359" s="147"/>
      <c r="K359" s="1"/>
      <c r="L359" s="1"/>
      <c r="M359" s="1"/>
      <c r="N359" s="1"/>
      <c r="O359" s="1"/>
      <c r="P359" s="1"/>
      <c r="Q359" s="1"/>
      <c r="R359" s="1"/>
      <c r="S359" s="1"/>
      <c r="T359" s="1"/>
      <c r="U359" s="144">
        <v>46103</v>
      </c>
      <c r="V359" s="1">
        <f>IF(U359&gt;=E$28,IF(U359&lt;=$E$29,0,1),1)</f>
        <v>1</v>
      </c>
      <c r="W359" s="149"/>
      <c r="X359" s="150">
        <f>IF(($X$1=""),0,IF(ISBLANK(W359)=FALSE,1,0))</f>
        <v>0</v>
      </c>
      <c r="Y359" s="149">
        <v>46103</v>
      </c>
      <c r="Z359" s="150">
        <f>IF(ISBLANK(Y359)=FALSE,1,0)</f>
        <v>1</v>
      </c>
      <c r="AA359" s="149" t="str">
        <f>_xlfn.IFNA(VLOOKUP(U359,$E$45:$E$54,1,FALSE),"Z")</f>
        <v>Z</v>
      </c>
      <c r="AB359" s="150">
        <f>IF(AA359="Z",0,1)</f>
        <v>0</v>
      </c>
      <c r="AC359" s="150">
        <f>IF(V359+X359+Z359+AB359&gt;0,0,1)</f>
        <v>0</v>
      </c>
      <c r="AD359" s="149">
        <f>U359-1</f>
        <v>46102</v>
      </c>
      <c r="AF359" s="150">
        <f>IF($AC359=1,IF(AND($E$31="yes", $U359&lt;$E$32),1,IF(OR($E$31="no", $E$31=""),IF(AND(E$34="yes", U359&lt;E$35),1,IF(OR(E$34="no", E$34=""),1,0)),0)),0)</f>
        <v>0</v>
      </c>
      <c r="AG359" s="150">
        <f>IF($AC359=1,IF(AND($E$31="yes", $U359&gt;=$E$32),IF(AND($E$34="yes", $U359&gt;=$E$35),0,1),0),0)</f>
        <v>0</v>
      </c>
      <c r="AH359" s="150">
        <f>IF($AC359=1,IF(AND($E$34="yes", $U359&gt;=$E$35),1,0),0)</f>
        <v>0</v>
      </c>
      <c r="AJ359" s="1"/>
      <c r="AK359" s="1"/>
      <c r="AL359" s="1"/>
      <c r="AM359" s="1"/>
      <c r="AN359" s="1"/>
      <c r="AO359" s="1"/>
      <c r="AP359" s="1"/>
      <c r="AQ359" s="1"/>
      <c r="AR359" s="1"/>
      <c r="AS359" s="1"/>
      <c r="AT359" s="1"/>
    </row>
    <row r="360" spans="1:46" s="150" customFormat="1">
      <c r="A360" s="204"/>
      <c r="B360" s="1"/>
      <c r="C360" s="1"/>
      <c r="D360" s="1"/>
      <c r="E360" s="1"/>
      <c r="F360" s="1"/>
      <c r="G360" s="1"/>
      <c r="H360" s="1"/>
      <c r="I360" s="1"/>
      <c r="J360" s="147"/>
      <c r="K360" s="1"/>
      <c r="L360" s="1"/>
      <c r="M360" s="1"/>
      <c r="N360" s="1"/>
      <c r="O360" s="1"/>
      <c r="P360" s="1"/>
      <c r="Q360" s="1"/>
      <c r="R360" s="1"/>
      <c r="S360" s="1"/>
      <c r="T360" s="1"/>
      <c r="U360" s="144">
        <v>46104</v>
      </c>
      <c r="V360" s="1">
        <f>IF(U360&gt;=E$28,IF(U360&lt;=$E$29,0,1),1)</f>
        <v>1</v>
      </c>
      <c r="W360" s="149"/>
      <c r="X360" s="150">
        <f>IF(($X$1=""),0,IF(ISBLANK(W360)=FALSE,1,0))</f>
        <v>0</v>
      </c>
      <c r="Y360" s="149"/>
      <c r="Z360" s="150">
        <f>IF(ISBLANK(Y360)=FALSE,1,0)</f>
        <v>0</v>
      </c>
      <c r="AA360" s="149" t="str">
        <f>_xlfn.IFNA(VLOOKUP(U360,$E$45:$E$54,1,FALSE),"Z")</f>
        <v>Z</v>
      </c>
      <c r="AB360" s="150">
        <f>IF(AA360="Z",0,1)</f>
        <v>0</v>
      </c>
      <c r="AC360" s="150">
        <f>IF(V360+X360+Z360+AB360&gt;0,0,1)</f>
        <v>0</v>
      </c>
      <c r="AD360" s="149">
        <f>U360-1</f>
        <v>46103</v>
      </c>
      <c r="AF360" s="150">
        <f>IF($AC360=1,IF(AND($E$31="yes", $U360&lt;$E$32),1,IF(OR($E$31="no", $E$31=""),IF(AND(E$34="yes", U360&lt;E$35),1,IF(OR(E$34="no", E$34=""),1,0)),0)),0)</f>
        <v>0</v>
      </c>
      <c r="AG360" s="150">
        <f>IF($AC360=1,IF(AND($E$31="yes", $U360&gt;=$E$32),IF(AND($E$34="yes", $U360&gt;=$E$35),0,1),0),0)</f>
        <v>0</v>
      </c>
      <c r="AH360" s="150">
        <f>IF($AC360=1,IF(AND($E$34="yes", $U360&gt;=$E$35),1,0),0)</f>
        <v>0</v>
      </c>
      <c r="AJ360" s="1"/>
      <c r="AK360" s="1"/>
      <c r="AL360" s="1"/>
      <c r="AM360" s="1"/>
      <c r="AN360" s="1"/>
      <c r="AO360" s="1"/>
      <c r="AP360" s="1"/>
      <c r="AQ360" s="1"/>
      <c r="AR360" s="1"/>
      <c r="AS360" s="1"/>
      <c r="AT360" s="1"/>
    </row>
    <row r="361" spans="1:46" s="150" customFormat="1">
      <c r="A361" s="204"/>
      <c r="B361" s="1"/>
      <c r="C361" s="1"/>
      <c r="D361" s="1"/>
      <c r="E361" s="1"/>
      <c r="F361" s="1"/>
      <c r="G361" s="1"/>
      <c r="H361" s="1"/>
      <c r="I361" s="1"/>
      <c r="J361" s="147"/>
      <c r="K361" s="1"/>
      <c r="L361" s="1"/>
      <c r="M361" s="1"/>
      <c r="N361" s="1"/>
      <c r="O361" s="1"/>
      <c r="P361" s="1"/>
      <c r="Q361" s="1"/>
      <c r="R361" s="1"/>
      <c r="S361" s="1"/>
      <c r="T361" s="1"/>
      <c r="U361" s="144">
        <v>46105</v>
      </c>
      <c r="V361" s="1">
        <f>IF(U361&gt;=E$28,IF(U361&lt;=$E$29,0,1),1)</f>
        <v>1</v>
      </c>
      <c r="W361" s="149"/>
      <c r="X361" s="150">
        <f>IF(($X$1=""),0,IF(ISBLANK(W361)=FALSE,1,0))</f>
        <v>0</v>
      </c>
      <c r="Y361" s="149"/>
      <c r="Z361" s="150">
        <f>IF(ISBLANK(Y361)=FALSE,1,0)</f>
        <v>0</v>
      </c>
      <c r="AA361" s="149" t="str">
        <f>_xlfn.IFNA(VLOOKUP(U361,$E$45:$E$54,1,FALSE),"Z")</f>
        <v>Z</v>
      </c>
      <c r="AB361" s="150">
        <f>IF(AA361="Z",0,1)</f>
        <v>0</v>
      </c>
      <c r="AC361" s="150">
        <f>IF(V361+X361+Z361+AB361&gt;0,0,1)</f>
        <v>0</v>
      </c>
      <c r="AD361" s="149">
        <f>U361-1</f>
        <v>46104</v>
      </c>
      <c r="AF361" s="150">
        <f>IF($AC361=1,IF(AND($E$31="yes", $U361&lt;$E$32),1,IF(OR($E$31="no", $E$31=""),IF(AND(E$34="yes", U361&lt;E$35),1,IF(OR(E$34="no", E$34=""),1,0)),0)),0)</f>
        <v>0</v>
      </c>
      <c r="AG361" s="150">
        <f>IF($AC361=1,IF(AND($E$31="yes", $U361&gt;=$E$32),IF(AND($E$34="yes", $U361&gt;=$E$35),0,1),0),0)</f>
        <v>0</v>
      </c>
      <c r="AH361" s="150">
        <f>IF($AC361=1,IF(AND($E$34="yes", $U361&gt;=$E$35),1,0),0)</f>
        <v>0</v>
      </c>
      <c r="AJ361" s="1"/>
      <c r="AK361" s="1"/>
      <c r="AL361" s="1"/>
      <c r="AM361" s="1"/>
      <c r="AN361" s="1"/>
      <c r="AO361" s="1"/>
      <c r="AP361" s="1"/>
      <c r="AQ361" s="1"/>
      <c r="AR361" s="1"/>
      <c r="AS361" s="1"/>
      <c r="AT361" s="1"/>
    </row>
    <row r="362" spans="1:46" s="150" customFormat="1">
      <c r="A362" s="204"/>
      <c r="B362" s="1"/>
      <c r="C362" s="1"/>
      <c r="D362" s="1"/>
      <c r="E362" s="1"/>
      <c r="F362" s="1"/>
      <c r="G362" s="1"/>
      <c r="H362" s="1"/>
      <c r="I362" s="1"/>
      <c r="J362" s="147"/>
      <c r="K362" s="1"/>
      <c r="L362" s="1"/>
      <c r="M362" s="1"/>
      <c r="N362" s="1"/>
      <c r="O362" s="1"/>
      <c r="P362" s="1"/>
      <c r="Q362" s="1"/>
      <c r="R362" s="1"/>
      <c r="S362" s="1"/>
      <c r="T362" s="1"/>
      <c r="U362" s="144">
        <v>46106</v>
      </c>
      <c r="V362" s="1">
        <f>IF(U362&gt;=E$28,IF(U362&lt;=$E$29,0,1),1)</f>
        <v>1</v>
      </c>
      <c r="W362" s="149"/>
      <c r="X362" s="150">
        <f>IF(($X$1=""),0,IF(ISBLANK(W362)=FALSE,1,0))</f>
        <v>0</v>
      </c>
      <c r="Y362" s="149"/>
      <c r="Z362" s="150">
        <f>IF(ISBLANK(Y362)=FALSE,1,0)</f>
        <v>0</v>
      </c>
      <c r="AA362" s="149" t="str">
        <f>_xlfn.IFNA(VLOOKUP(U362,$E$45:$E$54,1,FALSE),"Z")</f>
        <v>Z</v>
      </c>
      <c r="AB362" s="150">
        <f>IF(AA362="Z",0,1)</f>
        <v>0</v>
      </c>
      <c r="AC362" s="150">
        <f>IF(V362+X362+Z362+AB362&gt;0,0,1)</f>
        <v>0</v>
      </c>
      <c r="AD362" s="149">
        <f>U362-1</f>
        <v>46105</v>
      </c>
      <c r="AF362" s="150">
        <f>IF($AC362=1,IF(AND($E$31="yes", $U362&lt;$E$32),1,IF(OR($E$31="no", $E$31=""),IF(AND(E$34="yes", U362&lt;E$35),1,IF(OR(E$34="no", E$34=""),1,0)),0)),0)</f>
        <v>0</v>
      </c>
      <c r="AG362" s="150">
        <f>IF($AC362=1,IF(AND($E$31="yes", $U362&gt;=$E$32),IF(AND($E$34="yes", $U362&gt;=$E$35),0,1),0),0)</f>
        <v>0</v>
      </c>
      <c r="AH362" s="150">
        <f>IF($AC362=1,IF(AND($E$34="yes", $U362&gt;=$E$35),1,0),0)</f>
        <v>0</v>
      </c>
      <c r="AJ362" s="1"/>
      <c r="AK362" s="1"/>
      <c r="AL362" s="1"/>
      <c r="AM362" s="1"/>
      <c r="AN362" s="1"/>
      <c r="AO362" s="1"/>
      <c r="AP362" s="1"/>
      <c r="AQ362" s="1"/>
      <c r="AR362" s="1"/>
      <c r="AS362" s="1"/>
      <c r="AT362" s="1"/>
    </row>
    <row r="363" spans="1:46" s="150" customFormat="1">
      <c r="A363" s="204"/>
      <c r="B363" s="1"/>
      <c r="C363" s="1"/>
      <c r="D363" s="1"/>
      <c r="E363" s="1"/>
      <c r="F363" s="1"/>
      <c r="G363" s="1"/>
      <c r="H363" s="1"/>
      <c r="I363" s="1"/>
      <c r="J363" s="147"/>
      <c r="K363" s="1"/>
      <c r="L363" s="1"/>
      <c r="M363" s="1"/>
      <c r="N363" s="1"/>
      <c r="O363" s="1"/>
      <c r="P363" s="1"/>
      <c r="Q363" s="1"/>
      <c r="R363" s="1"/>
      <c r="S363" s="1"/>
      <c r="T363" s="1"/>
      <c r="U363" s="144">
        <v>46107</v>
      </c>
      <c r="V363" s="1">
        <f>IF(U363&gt;=E$28,IF(U363&lt;=$E$29,0,1),1)</f>
        <v>1</v>
      </c>
      <c r="W363" s="149"/>
      <c r="X363" s="150">
        <f>IF(($X$1=""),0,IF(ISBLANK(W363)=FALSE,1,0))</f>
        <v>0</v>
      </c>
      <c r="Y363" s="149"/>
      <c r="Z363" s="150">
        <f>IF(ISBLANK(Y363)=FALSE,1,0)</f>
        <v>0</v>
      </c>
      <c r="AA363" s="149" t="str">
        <f>_xlfn.IFNA(VLOOKUP(U363,$E$45:$E$54,1,FALSE),"Z")</f>
        <v>Z</v>
      </c>
      <c r="AB363" s="150">
        <f>IF(AA363="Z",0,1)</f>
        <v>0</v>
      </c>
      <c r="AC363" s="150">
        <f>IF(V363+X363+Z363+AB363&gt;0,0,1)</f>
        <v>0</v>
      </c>
      <c r="AD363" s="149">
        <f>U363-1</f>
        <v>46106</v>
      </c>
      <c r="AF363" s="150">
        <f>IF($AC363=1,IF(AND($E$31="yes", $U363&lt;$E$32),1,IF(OR($E$31="no", $E$31=""),IF(AND(E$34="yes", U363&lt;E$35),1,IF(OR(E$34="no", E$34=""),1,0)),0)),0)</f>
        <v>0</v>
      </c>
      <c r="AG363" s="150">
        <f>IF($AC363=1,IF(AND($E$31="yes", $U363&gt;=$E$32),IF(AND($E$34="yes", $U363&gt;=$E$35),0,1),0),0)</f>
        <v>0</v>
      </c>
      <c r="AH363" s="150">
        <f>IF($AC363=1,IF(AND($E$34="yes", $U363&gt;=$E$35),1,0),0)</f>
        <v>0</v>
      </c>
      <c r="AJ363" s="1"/>
      <c r="AK363" s="1"/>
      <c r="AL363" s="1"/>
      <c r="AM363" s="1"/>
      <c r="AN363" s="1"/>
      <c r="AO363" s="1"/>
      <c r="AP363" s="1"/>
      <c r="AQ363" s="1"/>
      <c r="AR363" s="1"/>
      <c r="AS363" s="1"/>
      <c r="AT363" s="1"/>
    </row>
    <row r="364" spans="1:46" s="150" customFormat="1">
      <c r="A364" s="204"/>
      <c r="B364" s="1"/>
      <c r="C364" s="1"/>
      <c r="D364" s="1"/>
      <c r="E364" s="1"/>
      <c r="F364" s="1"/>
      <c r="G364" s="1"/>
      <c r="H364" s="1"/>
      <c r="I364" s="1"/>
      <c r="J364" s="147"/>
      <c r="K364" s="1"/>
      <c r="L364" s="1"/>
      <c r="M364" s="1"/>
      <c r="N364" s="1"/>
      <c r="O364" s="1"/>
      <c r="P364" s="1"/>
      <c r="Q364" s="1"/>
      <c r="R364" s="1"/>
      <c r="S364" s="1"/>
      <c r="T364" s="1"/>
      <c r="U364" s="144">
        <v>46108</v>
      </c>
      <c r="V364" s="1">
        <f>IF(U364&gt;=E$28,IF(U364&lt;=$E$29,0,1),1)</f>
        <v>1</v>
      </c>
      <c r="W364" s="149"/>
      <c r="X364" s="150">
        <f>IF(($X$1=""),0,IF(ISBLANK(W364)=FALSE,1,0))</f>
        <v>0</v>
      </c>
      <c r="Y364" s="149"/>
      <c r="Z364" s="150">
        <f>IF(ISBLANK(Y364)=FALSE,1,0)</f>
        <v>0</v>
      </c>
      <c r="AA364" s="149" t="str">
        <f>_xlfn.IFNA(VLOOKUP(U364,$E$45:$E$54,1,FALSE),"Z")</f>
        <v>Z</v>
      </c>
      <c r="AB364" s="150">
        <f>IF(AA364="Z",0,1)</f>
        <v>0</v>
      </c>
      <c r="AC364" s="150">
        <f>IF(V364+X364+Z364+AB364&gt;0,0,1)</f>
        <v>0</v>
      </c>
      <c r="AD364" s="149">
        <f>U364-1</f>
        <v>46107</v>
      </c>
      <c r="AF364" s="150">
        <f>IF($AC364=1,IF(AND($E$31="yes", $U364&lt;$E$32),1,IF(OR($E$31="no", $E$31=""),IF(AND(E$34="yes", U364&lt;E$35),1,IF(OR(E$34="no", E$34=""),1,0)),0)),0)</f>
        <v>0</v>
      </c>
      <c r="AG364" s="150">
        <f>IF($AC364=1,IF(AND($E$31="yes", $U364&gt;=$E$32),IF(AND($E$34="yes", $U364&gt;=$E$35),0,1),0),0)</f>
        <v>0</v>
      </c>
      <c r="AH364" s="150">
        <f>IF($AC364=1,IF(AND($E$34="yes", $U364&gt;=$E$35),1,0),0)</f>
        <v>0</v>
      </c>
      <c r="AJ364" s="1"/>
      <c r="AK364" s="1"/>
      <c r="AL364" s="1"/>
      <c r="AM364" s="1"/>
      <c r="AN364" s="1"/>
      <c r="AO364" s="1"/>
      <c r="AP364" s="1"/>
      <c r="AQ364" s="1"/>
      <c r="AR364" s="1"/>
      <c r="AS364" s="1"/>
      <c r="AT364" s="1"/>
    </row>
    <row r="365" spans="1:46" s="150" customFormat="1">
      <c r="A365" s="204"/>
      <c r="B365" s="1"/>
      <c r="C365" s="1"/>
      <c r="D365" s="1"/>
      <c r="E365" s="1"/>
      <c r="F365" s="1"/>
      <c r="G365" s="1"/>
      <c r="H365" s="1"/>
      <c r="I365" s="1"/>
      <c r="J365" s="147"/>
      <c r="K365" s="1"/>
      <c r="L365" s="1"/>
      <c r="M365" s="1"/>
      <c r="N365" s="1"/>
      <c r="O365" s="1"/>
      <c r="P365" s="1"/>
      <c r="Q365" s="1"/>
      <c r="R365" s="1"/>
      <c r="S365" s="1"/>
      <c r="T365" s="1"/>
      <c r="U365" s="144">
        <v>46109</v>
      </c>
      <c r="V365" s="1">
        <f>IF(U365&gt;=E$28,IF(U365&lt;=$E$29,0,1),1)</f>
        <v>1</v>
      </c>
      <c r="W365" s="149"/>
      <c r="X365" s="150">
        <f>IF(($X$1=""),0,IF(ISBLANK(W365)=FALSE,1,0))</f>
        <v>0</v>
      </c>
      <c r="Y365" s="149">
        <v>46109</v>
      </c>
      <c r="Z365" s="150">
        <f>IF(ISBLANK(Y365)=FALSE,1,0)</f>
        <v>1</v>
      </c>
      <c r="AA365" s="149" t="str">
        <f>_xlfn.IFNA(VLOOKUP(U365,$E$45:$E$54,1,FALSE),"Z")</f>
        <v>Z</v>
      </c>
      <c r="AB365" s="150">
        <f>IF(AA365="Z",0,1)</f>
        <v>0</v>
      </c>
      <c r="AC365" s="150">
        <f>IF(V365+X365+Z365+AB365&gt;0,0,1)</f>
        <v>0</v>
      </c>
      <c r="AD365" s="149">
        <f>U365-1</f>
        <v>46108</v>
      </c>
      <c r="AF365" s="150">
        <f>IF($AC365=1,IF(AND($E$31="yes", $U365&lt;$E$32),1,IF(OR($E$31="no", $E$31=""),IF(AND(E$34="yes", U365&lt;E$35),1,IF(OR(E$34="no", E$34=""),1,0)),0)),0)</f>
        <v>0</v>
      </c>
      <c r="AG365" s="150">
        <f>IF($AC365=1,IF(AND($E$31="yes", $U365&gt;=$E$32),IF(AND($E$34="yes", $U365&gt;=$E$35),0,1),0),0)</f>
        <v>0</v>
      </c>
      <c r="AH365" s="150">
        <f>IF($AC365=1,IF(AND($E$34="yes", $U365&gt;=$E$35),1,0),0)</f>
        <v>0</v>
      </c>
      <c r="AJ365" s="1"/>
      <c r="AK365" s="1"/>
      <c r="AL365" s="1"/>
      <c r="AM365" s="1"/>
      <c r="AN365" s="1"/>
      <c r="AO365" s="1"/>
      <c r="AP365" s="1"/>
      <c r="AQ365" s="1"/>
      <c r="AR365" s="1"/>
      <c r="AS365" s="1"/>
      <c r="AT365" s="1"/>
    </row>
    <row r="366" spans="1:46" s="150" customFormat="1">
      <c r="A366" s="204"/>
      <c r="B366" s="1"/>
      <c r="C366" s="1"/>
      <c r="D366" s="1"/>
      <c r="E366" s="1"/>
      <c r="F366" s="1"/>
      <c r="G366" s="1"/>
      <c r="H366" s="1"/>
      <c r="I366" s="1"/>
      <c r="J366" s="147"/>
      <c r="K366" s="1"/>
      <c r="L366" s="1"/>
      <c r="M366" s="1"/>
      <c r="N366" s="1"/>
      <c r="O366" s="1"/>
      <c r="P366" s="1"/>
      <c r="Q366" s="1"/>
      <c r="R366" s="1"/>
      <c r="S366" s="1"/>
      <c r="T366" s="1"/>
      <c r="U366" s="144">
        <v>46110</v>
      </c>
      <c r="V366" s="1">
        <f>IF(U366&gt;=E$28,IF(U366&lt;=$E$29,0,1),1)</f>
        <v>1</v>
      </c>
      <c r="W366" s="149"/>
      <c r="X366" s="150">
        <f>IF(($X$1=""),0,IF(ISBLANK(W366)=FALSE,1,0))</f>
        <v>0</v>
      </c>
      <c r="Y366" s="149">
        <v>46110</v>
      </c>
      <c r="Z366" s="150">
        <f>IF(ISBLANK(Y366)=FALSE,1,0)</f>
        <v>1</v>
      </c>
      <c r="AA366" s="149" t="str">
        <f>_xlfn.IFNA(VLOOKUP(U366,$E$45:$E$54,1,FALSE),"Z")</f>
        <v>Z</v>
      </c>
      <c r="AB366" s="150">
        <f>IF(AA366="Z",0,1)</f>
        <v>0</v>
      </c>
      <c r="AC366" s="150">
        <f>IF(V366+X366+Z366+AB366&gt;0,0,1)</f>
        <v>0</v>
      </c>
      <c r="AD366" s="149">
        <f>U366-1</f>
        <v>46109</v>
      </c>
      <c r="AF366" s="150">
        <f>IF($AC366=1,IF(AND($E$31="yes", $U366&lt;$E$32),1,IF(OR($E$31="no", $E$31=""),IF(AND(E$34="yes", U366&lt;E$35),1,IF(OR(E$34="no", E$34=""),1,0)),0)),0)</f>
        <v>0</v>
      </c>
      <c r="AG366" s="150">
        <f>IF($AC366=1,IF(AND($E$31="yes", $U366&gt;=$E$32),IF(AND($E$34="yes", $U366&gt;=$E$35),0,1),0),0)</f>
        <v>0</v>
      </c>
      <c r="AH366" s="150">
        <f>IF($AC366=1,IF(AND($E$34="yes", $U366&gt;=$E$35),1,0),0)</f>
        <v>0</v>
      </c>
      <c r="AJ366" s="1"/>
      <c r="AK366" s="1"/>
      <c r="AL366" s="1"/>
      <c r="AM366" s="1"/>
      <c r="AN366" s="1"/>
      <c r="AO366" s="1"/>
      <c r="AP366" s="1"/>
      <c r="AQ366" s="1"/>
      <c r="AR366" s="1"/>
      <c r="AS366" s="1"/>
      <c r="AT366" s="1"/>
    </row>
    <row r="367" spans="1:46" s="150" customFormat="1">
      <c r="A367" s="204"/>
      <c r="B367" s="1"/>
      <c r="C367" s="1"/>
      <c r="D367" s="1"/>
      <c r="E367" s="1"/>
      <c r="F367" s="1"/>
      <c r="G367" s="1"/>
      <c r="H367" s="1"/>
      <c r="I367" s="1"/>
      <c r="J367" s="147"/>
      <c r="K367" s="1"/>
      <c r="L367" s="1"/>
      <c r="M367" s="1"/>
      <c r="N367" s="1"/>
      <c r="O367" s="1"/>
      <c r="P367" s="1"/>
      <c r="Q367" s="1"/>
      <c r="R367" s="1"/>
      <c r="S367" s="1"/>
      <c r="T367" s="1"/>
      <c r="U367" s="144">
        <v>46111</v>
      </c>
      <c r="V367" s="1">
        <f>IF(U367&gt;=E$28,IF(U367&lt;=$E$29,0,1),1)</f>
        <v>1</v>
      </c>
      <c r="W367" s="149">
        <v>46111</v>
      </c>
      <c r="X367" s="150">
        <f>IF(($X$1=""),0,IF(ISBLANK(W367)=FALSE,1,0))</f>
        <v>1</v>
      </c>
      <c r="Y367" s="149"/>
      <c r="Z367" s="150">
        <f>IF(ISBLANK(Y367)=FALSE,1,0)</f>
        <v>0</v>
      </c>
      <c r="AA367" s="149" t="str">
        <f>_xlfn.IFNA(VLOOKUP(U367,$E$45:$E$54,1,FALSE),"Z")</f>
        <v>Z</v>
      </c>
      <c r="AB367" s="150">
        <f>IF(AA367="Z",0,1)</f>
        <v>0</v>
      </c>
      <c r="AC367" s="150">
        <f>IF(V367+X367+Z367+AB367&gt;0,0,1)</f>
        <v>0</v>
      </c>
      <c r="AD367" s="149">
        <f>U367-1</f>
        <v>46110</v>
      </c>
      <c r="AF367" s="150">
        <f>IF($AC367=1,IF(AND($E$31="yes", $U367&lt;$E$32),1,IF(OR($E$31="no", $E$31=""),IF(AND(E$34="yes", U367&lt;E$35),1,IF(OR(E$34="no", E$34=""),1,0)),0)),0)</f>
        <v>0</v>
      </c>
      <c r="AG367" s="150">
        <f>IF($AC367=1,IF(AND($E$31="yes", $U367&gt;=$E$32),IF(AND($E$34="yes", $U367&gt;=$E$35),0,1),0),0)</f>
        <v>0</v>
      </c>
      <c r="AH367" s="150">
        <f>IF($AC367=1,IF(AND($E$34="yes", $U367&gt;=$E$35),1,0),0)</f>
        <v>0</v>
      </c>
      <c r="AJ367" s="1"/>
      <c r="AK367" s="1"/>
      <c r="AL367" s="1"/>
      <c r="AM367" s="1"/>
      <c r="AN367" s="1"/>
      <c r="AO367" s="1"/>
      <c r="AP367" s="1"/>
      <c r="AQ367" s="1"/>
      <c r="AR367" s="1"/>
      <c r="AS367" s="1"/>
      <c r="AT367" s="1"/>
    </row>
    <row r="368" spans="1:46" s="150" customFormat="1">
      <c r="A368" s="204"/>
      <c r="B368" s="1"/>
      <c r="C368" s="1"/>
      <c r="D368" s="1"/>
      <c r="E368" s="1"/>
      <c r="F368" s="1"/>
      <c r="G368" s="1"/>
      <c r="H368" s="1"/>
      <c r="I368" s="1"/>
      <c r="J368" s="147"/>
      <c r="K368" s="1"/>
      <c r="L368" s="1"/>
      <c r="M368" s="1"/>
      <c r="N368" s="1"/>
      <c r="O368" s="1"/>
      <c r="P368" s="1"/>
      <c r="Q368" s="1"/>
      <c r="R368" s="1"/>
      <c r="S368" s="1"/>
      <c r="T368" s="1"/>
      <c r="U368" s="144">
        <v>46112</v>
      </c>
      <c r="V368" s="1">
        <f>IF(U368&gt;=E$28,IF(U368&lt;=$E$29,0,1),1)</f>
        <v>1</v>
      </c>
      <c r="W368" s="149">
        <v>46112</v>
      </c>
      <c r="X368" s="150">
        <f>IF(($X$1=""),0,IF(ISBLANK(W368)=FALSE,1,0))</f>
        <v>1</v>
      </c>
      <c r="Y368" s="149"/>
      <c r="Z368" s="150">
        <f>IF(ISBLANK(Y368)=FALSE,1,0)</f>
        <v>0</v>
      </c>
      <c r="AA368" s="149" t="str">
        <f>_xlfn.IFNA(VLOOKUP(U368,$E$45:$E$54,1,FALSE),"Z")</f>
        <v>Z</v>
      </c>
      <c r="AB368" s="150">
        <f>IF(AA368="Z",0,1)</f>
        <v>0</v>
      </c>
      <c r="AC368" s="150">
        <f>IF(V368+X368+Z368+AB368&gt;0,0,1)</f>
        <v>0</v>
      </c>
      <c r="AD368" s="149">
        <f>U368-1</f>
        <v>46111</v>
      </c>
      <c r="AF368" s="150">
        <f>IF($AC368=1,IF(AND($E$31="yes", $U368&lt;$E$32),1,IF(OR($E$31="no", $E$31=""),IF(AND(E$34="yes", U368&lt;E$35),1,IF(OR(E$34="no", E$34=""),1,0)),0)),0)</f>
        <v>0</v>
      </c>
      <c r="AG368" s="150">
        <f>IF($AC368=1,IF(AND($E$31="yes", $U368&gt;=$E$32),IF(AND($E$34="yes", $U368&gt;=$E$35),0,1),0),0)</f>
        <v>0</v>
      </c>
      <c r="AH368" s="150">
        <f>IF($AC368=1,IF(AND($E$34="yes", $U368&gt;=$E$35),1,0),0)</f>
        <v>0</v>
      </c>
      <c r="AJ368" s="1"/>
      <c r="AK368" s="1"/>
      <c r="AL368" s="1"/>
      <c r="AM368" s="1"/>
      <c r="AN368" s="1"/>
      <c r="AO368" s="1"/>
      <c r="AP368" s="1"/>
      <c r="AQ368" s="1"/>
      <c r="AR368" s="1"/>
      <c r="AS368" s="1"/>
      <c r="AT368" s="1"/>
    </row>
    <row r="369" spans="1:46" s="150" customFormat="1">
      <c r="A369" s="204"/>
      <c r="B369" s="1"/>
      <c r="C369" s="1"/>
      <c r="D369" s="1"/>
      <c r="E369" s="1"/>
      <c r="F369" s="1"/>
      <c r="G369" s="1"/>
      <c r="H369" s="1"/>
      <c r="I369" s="1"/>
      <c r="J369" s="147"/>
      <c r="K369" s="1"/>
      <c r="L369" s="1"/>
      <c r="M369" s="1"/>
      <c r="N369" s="1"/>
      <c r="O369" s="1"/>
      <c r="P369" s="1"/>
      <c r="Q369" s="1"/>
      <c r="R369" s="1"/>
      <c r="S369" s="1"/>
      <c r="T369" s="1"/>
      <c r="U369" s="144"/>
      <c r="V369" s="1"/>
      <c r="W369" s="149"/>
      <c r="Y369" s="149"/>
      <c r="AA369" s="149"/>
      <c r="AD369" s="149"/>
      <c r="AJ369" s="1"/>
      <c r="AK369" s="1"/>
      <c r="AL369" s="1"/>
      <c r="AM369" s="1"/>
      <c r="AN369" s="1"/>
      <c r="AO369" s="1"/>
      <c r="AP369" s="1"/>
      <c r="AQ369" s="1"/>
      <c r="AR369" s="1"/>
      <c r="AS369" s="1"/>
      <c r="AT369" s="1"/>
    </row>
    <row r="370" spans="1:46" s="150" customFormat="1">
      <c r="A370" s="204"/>
      <c r="B370" s="1"/>
      <c r="C370" s="1"/>
      <c r="D370" s="1"/>
      <c r="E370" s="1"/>
      <c r="F370" s="1"/>
      <c r="G370" s="1"/>
      <c r="H370" s="1"/>
      <c r="I370" s="1"/>
      <c r="J370" s="147"/>
      <c r="K370" s="1"/>
      <c r="L370" s="1"/>
      <c r="M370" s="1"/>
      <c r="N370" s="1"/>
      <c r="O370" s="1"/>
      <c r="P370" s="1"/>
      <c r="Q370" s="1"/>
      <c r="R370" s="1"/>
      <c r="S370" s="1"/>
      <c r="T370" s="1"/>
      <c r="U370" s="144"/>
      <c r="V370" s="1"/>
      <c r="W370" s="149"/>
      <c r="Y370" s="149"/>
      <c r="AA370" s="149"/>
      <c r="AD370" s="149">
        <v>46112</v>
      </c>
      <c r="AF370" s="150">
        <f>IF($AC370=1,IF(AND($E$31="yes", $U370&lt;$E$32),1,IF(OR($E$31="no", $E$31=""),IF(AND(E$34="yes", U370&lt;E$35),1,IF(OR(E$34="no", E$34=""),1,0)),0)),0)</f>
        <v>0</v>
      </c>
      <c r="AG370" s="150">
        <f>IF($AC370=1,IF(AND($E$31="yes", $U370&gt;=$E$32),IF(AND($E$34="yes", $U370&gt;=$E$35),0,1),0),0)</f>
        <v>0</v>
      </c>
      <c r="AH370" s="150">
        <f>IF($AC370=1,IF(AND($E$34="yes", $U370&gt;=$E$35),1,0),0)</f>
        <v>0</v>
      </c>
      <c r="AJ370" s="1"/>
      <c r="AK370" s="1"/>
      <c r="AL370" s="1"/>
      <c r="AM370" s="1"/>
      <c r="AN370" s="1"/>
      <c r="AO370" s="1"/>
      <c r="AP370" s="1"/>
      <c r="AQ370" s="1"/>
      <c r="AR370" s="1"/>
      <c r="AS370" s="1"/>
      <c r="AT370" s="1"/>
    </row>
    <row r="371" spans="1:46" s="150" customFormat="1">
      <c r="A371" s="204"/>
      <c r="B371" s="1"/>
      <c r="C371" s="1"/>
      <c r="D371" s="1"/>
      <c r="E371" s="1"/>
      <c r="F371" s="1"/>
      <c r="G371" s="1"/>
      <c r="H371" s="1"/>
      <c r="I371" s="1"/>
      <c r="J371" s="147"/>
      <c r="K371" s="1"/>
      <c r="L371" s="1"/>
      <c r="M371" s="1"/>
      <c r="N371" s="1"/>
      <c r="O371" s="1"/>
      <c r="P371" s="1"/>
      <c r="Q371" s="1"/>
      <c r="R371" s="1"/>
      <c r="S371" s="1"/>
      <c r="T371" s="1"/>
      <c r="U371" s="144"/>
      <c r="V371" s="1"/>
      <c r="W371" s="149"/>
      <c r="Y371" s="149"/>
      <c r="AA371" s="149"/>
      <c r="AC371" s="150">
        <f>SUM(AC4:AC370)</f>
        <v>0</v>
      </c>
      <c r="AF371" s="150">
        <f>SUM(AF4:AF370)</f>
        <v>0</v>
      </c>
      <c r="AG371" s="150">
        <f>SUM(AG4:AG370)</f>
        <v>0</v>
      </c>
      <c r="AH371" s="150">
        <f>SUM(AH4:AH370)</f>
        <v>0</v>
      </c>
      <c r="AJ371" s="1"/>
      <c r="AK371" s="1"/>
      <c r="AL371" s="1"/>
      <c r="AM371" s="1"/>
      <c r="AN371" s="1"/>
      <c r="AO371" s="1"/>
      <c r="AP371" s="1"/>
      <c r="AQ371" s="1"/>
      <c r="AR371" s="1"/>
      <c r="AS371" s="1"/>
      <c r="AT371" s="1"/>
    </row>
    <row r="372" spans="1:46" s="150" customFormat="1">
      <c r="A372" s="204"/>
      <c r="B372" s="1"/>
      <c r="C372" s="1"/>
      <c r="D372" s="1"/>
      <c r="E372" s="1"/>
      <c r="F372" s="1"/>
      <c r="G372" s="1"/>
      <c r="H372" s="1"/>
      <c r="I372" s="1"/>
      <c r="J372" s="147"/>
      <c r="K372" s="1"/>
      <c r="L372" s="1"/>
      <c r="M372" s="1"/>
      <c r="N372" s="1"/>
      <c r="O372" s="1"/>
      <c r="P372" s="1"/>
      <c r="Q372" s="1"/>
      <c r="R372" s="1"/>
      <c r="S372" s="1"/>
      <c r="T372" s="1"/>
      <c r="U372" s="144"/>
      <c r="V372" s="1"/>
      <c r="W372" s="149"/>
      <c r="Y372" s="149"/>
      <c r="AA372" s="149"/>
      <c r="AJ372" s="1"/>
      <c r="AK372" s="1"/>
      <c r="AL372" s="1"/>
      <c r="AM372" s="1"/>
      <c r="AN372" s="1"/>
      <c r="AO372" s="1"/>
      <c r="AP372" s="1"/>
      <c r="AQ372" s="1"/>
      <c r="AR372" s="1"/>
      <c r="AS372" s="1"/>
      <c r="AT372" s="1"/>
    </row>
    <row r="373" spans="1:46" s="150" customFormat="1">
      <c r="A373" s="204"/>
      <c r="B373" s="1"/>
      <c r="C373" s="1"/>
      <c r="D373" s="1"/>
      <c r="E373" s="1"/>
      <c r="F373" s="1"/>
      <c r="G373" s="1"/>
      <c r="H373" s="1"/>
      <c r="I373" s="1"/>
      <c r="J373" s="147"/>
      <c r="K373" s="1"/>
      <c r="L373" s="1"/>
      <c r="M373" s="1"/>
      <c r="N373" s="1"/>
      <c r="O373" s="1"/>
      <c r="P373" s="1"/>
      <c r="Q373" s="1"/>
      <c r="R373" s="1"/>
      <c r="S373" s="1"/>
      <c r="T373" s="1"/>
      <c r="U373" s="144"/>
      <c r="V373" s="1"/>
      <c r="W373" s="149"/>
      <c r="Y373" s="149"/>
      <c r="AA373" s="149"/>
      <c r="AJ373" s="1"/>
      <c r="AK373" s="1"/>
      <c r="AL373" s="1"/>
      <c r="AM373" s="1"/>
      <c r="AN373" s="1"/>
      <c r="AO373" s="1"/>
      <c r="AP373" s="1"/>
      <c r="AQ373" s="1"/>
      <c r="AR373" s="1"/>
      <c r="AS373" s="1"/>
      <c r="AT373" s="1"/>
    </row>
    <row r="374" spans="1:46" s="150" customFormat="1">
      <c r="A374" s="204"/>
      <c r="B374" s="1"/>
      <c r="C374" s="1"/>
      <c r="D374" s="1"/>
      <c r="E374" s="1"/>
      <c r="F374" s="1"/>
      <c r="G374" s="1"/>
      <c r="H374" s="1"/>
      <c r="I374" s="1"/>
      <c r="J374" s="147"/>
      <c r="K374" s="1"/>
      <c r="L374" s="1"/>
      <c r="M374" s="1"/>
      <c r="N374" s="1"/>
      <c r="O374" s="1"/>
      <c r="P374" s="1"/>
      <c r="Q374" s="1"/>
      <c r="R374" s="1"/>
      <c r="S374" s="1"/>
      <c r="T374" s="1"/>
      <c r="U374" s="144"/>
      <c r="V374" s="1"/>
      <c r="W374" s="149"/>
      <c r="Y374" s="149"/>
      <c r="AA374" s="149"/>
      <c r="AJ374" s="1"/>
      <c r="AK374" s="1"/>
      <c r="AL374" s="1"/>
      <c r="AM374" s="1"/>
      <c r="AN374" s="1"/>
      <c r="AO374" s="1"/>
      <c r="AP374" s="1"/>
      <c r="AQ374" s="1"/>
      <c r="AR374" s="1"/>
      <c r="AS374" s="1"/>
      <c r="AT374" s="1"/>
    </row>
    <row r="375" spans="1:46" s="150" customFormat="1">
      <c r="A375" s="204"/>
      <c r="B375" s="1"/>
      <c r="C375" s="1"/>
      <c r="D375" s="1"/>
      <c r="E375" s="1"/>
      <c r="F375" s="1"/>
      <c r="G375" s="1"/>
      <c r="H375" s="1"/>
      <c r="I375" s="1"/>
      <c r="J375" s="147"/>
      <c r="K375" s="1"/>
      <c r="L375" s="1"/>
      <c r="M375" s="1"/>
      <c r="N375" s="1"/>
      <c r="O375" s="1"/>
      <c r="P375" s="1"/>
      <c r="Q375" s="1"/>
      <c r="R375" s="1"/>
      <c r="S375" s="1"/>
      <c r="T375" s="1"/>
      <c r="U375" s="144"/>
      <c r="V375" s="1"/>
      <c r="W375" s="149"/>
      <c r="Y375" s="149"/>
      <c r="AA375" s="149"/>
      <c r="AJ375" s="1"/>
      <c r="AK375" s="1"/>
      <c r="AL375" s="1"/>
      <c r="AM375" s="1"/>
      <c r="AN375" s="1"/>
      <c r="AO375" s="1"/>
      <c r="AP375" s="1"/>
      <c r="AQ375" s="1"/>
      <c r="AR375" s="1"/>
      <c r="AS375" s="1"/>
      <c r="AT375" s="1"/>
    </row>
    <row r="376" spans="1:46" s="150" customFormat="1">
      <c r="A376" s="204"/>
      <c r="B376" s="1"/>
      <c r="C376" s="1"/>
      <c r="D376" s="1"/>
      <c r="E376" s="1"/>
      <c r="F376" s="1"/>
      <c r="G376" s="1"/>
      <c r="H376" s="1"/>
      <c r="I376" s="1"/>
      <c r="J376" s="147"/>
      <c r="K376" s="1"/>
      <c r="L376" s="1"/>
      <c r="M376" s="1"/>
      <c r="N376" s="1"/>
      <c r="O376" s="1"/>
      <c r="P376" s="1"/>
      <c r="Q376" s="1"/>
      <c r="R376" s="1"/>
      <c r="S376" s="1"/>
      <c r="T376" s="1"/>
      <c r="U376" s="144"/>
      <c r="V376" s="1"/>
      <c r="W376" s="149"/>
      <c r="Y376" s="149"/>
      <c r="AA376" s="149"/>
      <c r="AJ376" s="1"/>
      <c r="AK376" s="1"/>
      <c r="AL376" s="1"/>
      <c r="AM376" s="1"/>
      <c r="AN376" s="1"/>
      <c r="AO376" s="1"/>
      <c r="AP376" s="1"/>
      <c r="AQ376" s="1"/>
      <c r="AR376" s="1"/>
      <c r="AS376" s="1"/>
      <c r="AT376" s="1"/>
    </row>
    <row r="377" spans="1:46" s="150" customFormat="1">
      <c r="A377" s="204"/>
      <c r="B377" s="1"/>
      <c r="C377" s="1"/>
      <c r="D377" s="1"/>
      <c r="E377" s="1"/>
      <c r="F377" s="1"/>
      <c r="G377" s="1"/>
      <c r="H377" s="1"/>
      <c r="I377" s="1"/>
      <c r="J377" s="147"/>
      <c r="K377" s="1"/>
      <c r="L377" s="1"/>
      <c r="M377" s="1"/>
      <c r="N377" s="1"/>
      <c r="O377" s="1"/>
      <c r="P377" s="1"/>
      <c r="Q377" s="1"/>
      <c r="R377" s="1"/>
      <c r="S377" s="1"/>
      <c r="T377" s="1"/>
      <c r="U377" s="144"/>
      <c r="V377" s="1"/>
      <c r="W377" s="149"/>
      <c r="Y377" s="149"/>
      <c r="AA377" s="149"/>
      <c r="AJ377" s="1"/>
      <c r="AK377" s="1"/>
      <c r="AL377" s="1"/>
      <c r="AM377" s="1"/>
      <c r="AN377" s="1"/>
      <c r="AO377" s="1"/>
      <c r="AP377" s="1"/>
      <c r="AQ377" s="1"/>
      <c r="AR377" s="1"/>
      <c r="AS377" s="1"/>
      <c r="AT377" s="1"/>
    </row>
    <row r="378" spans="1:46" s="150" customFormat="1">
      <c r="A378" s="204"/>
      <c r="B378" s="1"/>
      <c r="C378" s="1"/>
      <c r="D378" s="1"/>
      <c r="E378" s="1"/>
      <c r="F378" s="1"/>
      <c r="G378" s="1"/>
      <c r="H378" s="1"/>
      <c r="I378" s="1"/>
      <c r="J378" s="147"/>
      <c r="K378" s="1"/>
      <c r="L378" s="1"/>
      <c r="M378" s="1"/>
      <c r="N378" s="1"/>
      <c r="O378" s="1"/>
      <c r="P378" s="1"/>
      <c r="Q378" s="1"/>
      <c r="R378" s="1"/>
      <c r="S378" s="1"/>
      <c r="T378" s="1"/>
      <c r="U378" s="144"/>
      <c r="V378" s="1"/>
      <c r="W378" s="149"/>
      <c r="Y378" s="149"/>
      <c r="AA378" s="149"/>
      <c r="AJ378" s="1"/>
      <c r="AK378" s="1"/>
      <c r="AL378" s="1"/>
      <c r="AM378" s="1"/>
      <c r="AN378" s="1"/>
      <c r="AO378" s="1"/>
      <c r="AP378" s="1"/>
      <c r="AQ378" s="1"/>
      <c r="AR378" s="1"/>
      <c r="AS378" s="1"/>
      <c r="AT378" s="1"/>
    </row>
    <row r="379" spans="1:46" s="150" customFormat="1">
      <c r="A379" s="204"/>
      <c r="B379" s="1"/>
      <c r="C379" s="1"/>
      <c r="D379" s="1"/>
      <c r="E379" s="1"/>
      <c r="F379" s="1"/>
      <c r="G379" s="1"/>
      <c r="H379" s="1"/>
      <c r="I379" s="1"/>
      <c r="J379" s="147"/>
      <c r="K379" s="1"/>
      <c r="L379" s="1"/>
      <c r="M379" s="1"/>
      <c r="N379" s="1"/>
      <c r="O379" s="1"/>
      <c r="P379" s="1"/>
      <c r="Q379" s="1"/>
      <c r="R379" s="1"/>
      <c r="S379" s="1"/>
      <c r="T379" s="1"/>
      <c r="U379" s="144"/>
      <c r="V379" s="1"/>
      <c r="W379" s="149"/>
      <c r="Y379" s="149"/>
      <c r="AA379" s="149"/>
      <c r="AJ379" s="1"/>
      <c r="AK379" s="1"/>
      <c r="AL379" s="1"/>
      <c r="AM379" s="1"/>
      <c r="AN379" s="1"/>
      <c r="AO379" s="1"/>
      <c r="AP379" s="1"/>
      <c r="AQ379" s="1"/>
      <c r="AR379" s="1"/>
      <c r="AS379" s="1"/>
      <c r="AT379" s="1"/>
    </row>
    <row r="380" spans="1:46" s="150" customFormat="1">
      <c r="A380" s="204"/>
      <c r="B380" s="1"/>
      <c r="C380" s="1"/>
      <c r="D380" s="1"/>
      <c r="E380" s="1"/>
      <c r="F380" s="1"/>
      <c r="G380" s="1"/>
      <c r="H380" s="1"/>
      <c r="I380" s="1"/>
      <c r="J380" s="147"/>
      <c r="K380" s="1"/>
      <c r="L380" s="1"/>
      <c r="M380" s="1"/>
      <c r="N380" s="1"/>
      <c r="O380" s="1"/>
      <c r="P380" s="1"/>
      <c r="Q380" s="1"/>
      <c r="R380" s="1"/>
      <c r="S380" s="1"/>
      <c r="T380" s="1"/>
      <c r="U380" s="144"/>
      <c r="V380" s="1"/>
      <c r="W380" s="149"/>
      <c r="Y380" s="149"/>
      <c r="AA380" s="149"/>
      <c r="AJ380" s="1"/>
      <c r="AK380" s="1"/>
      <c r="AL380" s="1"/>
      <c r="AM380" s="1"/>
      <c r="AN380" s="1"/>
      <c r="AO380" s="1"/>
      <c r="AP380" s="1"/>
      <c r="AQ380" s="1"/>
      <c r="AR380" s="1"/>
      <c r="AS380" s="1"/>
      <c r="AT380" s="1"/>
    </row>
    <row r="381" spans="1:46" s="150" customFormat="1">
      <c r="A381" s="204"/>
      <c r="B381" s="1"/>
      <c r="C381" s="1"/>
      <c r="D381" s="1"/>
      <c r="E381" s="1"/>
      <c r="F381" s="1"/>
      <c r="G381" s="1"/>
      <c r="H381" s="1"/>
      <c r="I381" s="1"/>
      <c r="J381" s="147"/>
      <c r="K381" s="1"/>
      <c r="L381" s="1"/>
      <c r="M381" s="1"/>
      <c r="N381" s="1"/>
      <c r="O381" s="1"/>
      <c r="P381" s="1"/>
      <c r="Q381" s="1"/>
      <c r="R381" s="1"/>
      <c r="S381" s="1"/>
      <c r="T381" s="1"/>
      <c r="U381" s="144"/>
      <c r="V381" s="1"/>
      <c r="W381" s="149"/>
      <c r="Y381" s="149"/>
      <c r="AA381" s="149"/>
      <c r="AJ381" s="1"/>
      <c r="AK381" s="1"/>
      <c r="AL381" s="1"/>
      <c r="AM381" s="1"/>
      <c r="AN381" s="1"/>
      <c r="AO381" s="1"/>
      <c r="AP381" s="1"/>
      <c r="AQ381" s="1"/>
      <c r="AR381" s="1"/>
      <c r="AS381" s="1"/>
      <c r="AT381" s="1"/>
    </row>
    <row r="382" spans="1:1">
      <c r="A382" s="204"/>
    </row>
    <row r="383" spans="1:1">
      <c r="A383" s="204"/>
    </row>
  </sheetData>
  <sheetProtection algorithmName="SHA-512" hashValue="NqHjc9ypt/rI9bFkyNLL5obk07PEYq1bJnIjkRAOOOyjRzQZBAewTyQBeeh2QfuEtfhOwxrSEmZYl6+JXw56hA==" saltValue="+aboes1L6OIV/7pC/L3vlA==" spinCount="100000" sheet="1" objects="1" scenarios="1"/>
  <mergeCells count="10">
    <mergeCell ref="B22:C23"/>
    <mergeCell ref="E22:E23"/>
    <mergeCell ref="E62:L64"/>
    <mergeCell ref="E57:E58"/>
    <mergeCell ref="I20:J20"/>
    <mergeCell ref="I6:J6"/>
    <mergeCell ref="I11:J11"/>
    <mergeCell ref="I9:J9"/>
    <mergeCell ref="I8:J8"/>
    <mergeCell ref="I23:J23"/>
  </mergeCells>
  <conditionalFormatting sqref="B41:B43">
    <cfRule type="expression" dxfId="101" priority="45">
      <formula>$E$39&lt;&gt;"yes"</formula>
    </cfRule>
  </conditionalFormatting>
  <conditionalFormatting sqref="B44">
    <cfRule type="expression" dxfId="102" priority="149">
      <formula>$E$39="yes"</formula>
    </cfRule>
  </conditionalFormatting>
  <conditionalFormatting sqref="B82">
    <cfRule type="expression" dxfId="103" priority="147">
      <formula>$S$102=14</formula>
    </cfRule>
  </conditionalFormatting>
  <conditionalFormatting sqref="C89:C102">
    <cfRule type="containsText" dxfId="104" operator="containsText" text="No" priority="7">
      <formula>NOT(ISERROR(SEARCH("No",C89)))</formula>
    </cfRule>
  </conditionalFormatting>
  <conditionalFormatting sqref="E7">
    <cfRule type="notContainsBlanks" dxfId="105" priority="27">
      <formula>LEN(TRIM(E7))&gt;0</formula>
    </cfRule>
  </conditionalFormatting>
  <conditionalFormatting sqref="E9:E12">
    <cfRule type="expression" dxfId="106" priority="136">
      <formula>VALUE(O11)=1</formula>
    </cfRule>
    <cfRule type="containsBlanks" dxfId="107" priority="141">
      <formula>LEN(TRIM(E9))=0</formula>
    </cfRule>
  </conditionalFormatting>
  <conditionalFormatting sqref="E14">
    <cfRule type="containsText" dxfId="108" operator="containsText" text="Unavailable" priority="26">
      <formula>NOT(ISERROR(SEARCH("Unavailable",E14)))</formula>
    </cfRule>
  </conditionalFormatting>
  <conditionalFormatting sqref="E32">
    <cfRule type="expression" dxfId="109" priority="19">
      <formula>$E$31=""</formula>
    </cfRule>
    <cfRule type="expression" dxfId="110" priority="20">
      <formula>$E$31="no"</formula>
    </cfRule>
  </conditionalFormatting>
  <conditionalFormatting sqref="E35">
    <cfRule type="expression" dxfId="111" priority="17">
      <formula>$E$34=""</formula>
    </cfRule>
    <cfRule type="expression" dxfId="112" priority="18">
      <formula>$E$34="no"</formula>
    </cfRule>
  </conditionalFormatting>
  <conditionalFormatting sqref="E41">
    <cfRule type="expression" dxfId="113" priority="128">
      <formula>VALUE(P15)&gt;=1</formula>
    </cfRule>
  </conditionalFormatting>
  <conditionalFormatting sqref="E41:E43">
    <cfRule type="expression" dxfId="114" priority="42">
      <formula>$E$39&lt;&gt;"yes"</formula>
    </cfRule>
  </conditionalFormatting>
  <conditionalFormatting sqref="E43">
    <cfRule type="expression" dxfId="115" priority="138">
      <formula>$O$42=1</formula>
    </cfRule>
  </conditionalFormatting>
  <conditionalFormatting sqref="E50:E54">
    <cfRule type="containsBlanks" dxfId="116" priority="10">
      <formula>LEN(TRIM(E50))=0</formula>
    </cfRule>
  </conditionalFormatting>
  <conditionalFormatting sqref="E67">
    <cfRule type="expression" dxfId="117" priority="105">
      <formula>$E$67="no"</formula>
    </cfRule>
  </conditionalFormatting>
  <conditionalFormatting sqref="E70">
    <cfRule type="expression" dxfId="118" priority="129">
      <formula>VALUE(P15)&gt;=1</formula>
    </cfRule>
  </conditionalFormatting>
  <conditionalFormatting sqref="E71">
    <cfRule type="expression" dxfId="119" priority="123">
      <formula>VALUE(P15)&gt;=1</formula>
    </cfRule>
  </conditionalFormatting>
  <conditionalFormatting sqref="E72">
    <cfRule type="expression" dxfId="120" priority="124">
      <formula>VALUE(P15)&gt;=1</formula>
    </cfRule>
  </conditionalFormatting>
  <conditionalFormatting sqref="E74">
    <cfRule type="expression" dxfId="121" priority="130">
      <formula>VALUE(P15)&gt;=1</formula>
    </cfRule>
  </conditionalFormatting>
  <conditionalFormatting sqref="E76">
    <cfRule type="expression" dxfId="122" priority="131">
      <formula>VALUE(P15)&gt;=1</formula>
    </cfRule>
  </conditionalFormatting>
  <conditionalFormatting sqref="E77">
    <cfRule type="expression" dxfId="123" priority="125">
      <formula>VALUE(P15)&gt;=1</formula>
    </cfRule>
  </conditionalFormatting>
  <conditionalFormatting sqref="E78">
    <cfRule type="expression" dxfId="124" priority="126">
      <formula>VALUE(P15)&gt;=1</formula>
    </cfRule>
  </conditionalFormatting>
  <conditionalFormatting sqref="E80">
    <cfRule type="expression" dxfId="125" priority="132">
      <formula>$E$67&lt;&gt;"yes"</formula>
    </cfRule>
    <cfRule type="expression" dxfId="126" priority="133">
      <formula>VALUE(P15)&gt;=1</formula>
    </cfRule>
    <cfRule type="expression" dxfId="127" priority="134">
      <formula>VALUE(P15)&gt;=1</formula>
    </cfRule>
  </conditionalFormatting>
  <conditionalFormatting sqref="G42:G43">
    <cfRule type="expression" dxfId="128" priority="1">
      <formula>$E$39&lt;&gt;"yes"</formula>
    </cfRule>
  </conditionalFormatting>
  <conditionalFormatting sqref="G67">
    <cfRule type="expression" dxfId="129" priority="150">
      <formula>$E$39="yes"</formula>
    </cfRule>
  </conditionalFormatting>
  <conditionalFormatting sqref="G20:J20">
    <cfRule type="expression" dxfId="130" priority="31">
      <formula>$O$16=1</formula>
    </cfRule>
  </conditionalFormatting>
  <conditionalFormatting sqref="G22:L41 H42:L43">
    <cfRule type="expression" dxfId="131" priority="3">
      <formula>$O$16=1</formula>
    </cfRule>
    <cfRule type="expression" dxfId="132" priority="41">
      <formula>$I$20=""</formula>
    </cfRule>
    <cfRule type="expression" dxfId="133" priority="29">
      <formula>$I$20="no"</formula>
    </cfRule>
  </conditionalFormatting>
  <conditionalFormatting sqref="I11:J11">
    <cfRule type="containsBlanks" dxfId="134" priority="23">
      <formula>LEN(TRIM(I11))=0</formula>
    </cfRule>
  </conditionalFormatting>
  <conditionalFormatting sqref="J27:J33 J35:J39">
    <cfRule type="containsBlanks" dxfId="135" priority="47">
      <formula>LEN(TRIM(J27))=0</formula>
    </cfRule>
  </conditionalFormatting>
  <conditionalFormatting sqref="J27:J33">
    <cfRule type="expression" dxfId="136" stopIfTrue="1" priority="145">
      <formula>ISERROR(J27)</formula>
    </cfRule>
  </conditionalFormatting>
  <conditionalFormatting sqref="J35:J37">
    <cfRule type="expression" dxfId="137" stopIfTrue="1" priority="144">
      <formula>ISERROR(J35)</formula>
    </cfRule>
  </conditionalFormatting>
  <conditionalFormatting sqref="J39">
    <cfRule type="expression" dxfId="138" stopIfTrue="1" priority="71">
      <formula>ISERROR(J39)</formula>
    </cfRule>
  </conditionalFormatting>
  <conditionalFormatting sqref="L27:L33">
    <cfRule type="expression" dxfId="139" stopIfTrue="1" priority="49">
      <formula>ISERROR(L27)</formula>
    </cfRule>
  </conditionalFormatting>
  <conditionalFormatting sqref="L35:L43">
    <cfRule type="expression" dxfId="140" stopIfTrue="1" priority="48">
      <formula>ISERROR(L35)</formula>
    </cfRule>
  </conditionalFormatting>
  <dataValidations count="9">
    <dataValidation type="custom" allowBlank="1" showInputMessage="1" showErrorMessage="1" sqref="J27:J33">
      <formula1>"&lt;=1"</formula1>
    </dataValidation>
    <dataValidation type="list" allowBlank="1" showInputMessage="1" showErrorMessage="1" sqref="E14">
      <formula1>$S$11:$S$14</formula1>
    </dataValidation>
    <dataValidation type="date" allowBlank="1" showInputMessage="1" showErrorMessage="1" errorTitle="Incorrect Date" error="Claim must be for the current financial year. Please enter a date between 01/04/2025 and 31/03/2026" sqref="E28:E29">
      <formula1>45748</formula1>
      <formula2>46112</formula2>
    </dataValidation>
    <dataValidation type="date" allowBlank="1" showInputMessage="1" showErrorMessage="1" errorTitle="Incorrect Date Entered" error="Date must be before the end date of your claim" sqref="E32">
      <formula1>36526</formula1>
      <formula2>E29</formula2>
    </dataValidation>
    <dataValidation type="decimal" allowBlank="1" showInputMessage="1" showErrorMessage="1" error="FTE entered must be between 0 and 1" sqref="E20">
      <formula1>0</formula1>
      <formula2>1</formula2>
    </dataValidation>
    <dataValidation type="list" allowBlank="1" showInputMessage="1" showErrorMessage="1" sqref="E5">
      <formula1>Data!$A$30:$A$152</formula1>
    </dataValidation>
    <dataValidation type="list" allowBlank="1" showInputMessage="1" showErrorMessage="1" sqref="E34 E60 E31 E67 I20 E39:E40 E19 E43:E44">
      <formula1>Data!$A$28:$A$29</formula1>
    </dataValidation>
    <dataValidation type="list" allowBlank="1" showInputMessage="1" showErrorMessage="1" sqref="E57">
      <formula1>Data!$A$1:$A$15</formula1>
    </dataValidation>
    <dataValidation type="list" allowBlank="1" showInputMessage="1" showErrorMessage="1" sqref="E8">
      <formula1>Data!$A$17:$A$20</formula1>
    </dataValidation>
  </dataValidations>
  <hyperlinks>
    <hyperlink ref="G82" r:id="rId1" display="=IF(S102=14,&quot;bank.account@cambridgeshire.gov.uk&quot;,&quot;&quot;)"/>
  </hyperlinks>
  <pageMargins left="0.7" right="0.7" top="0.75" bottom="0.75" header="0.3" footer="0.3"/>
  <pageSetup paperSize="9" orientation="portrait" horizontalDpi="300"/>
  <headerFooter scaleWithDoc="1" alignWithMargins="0" differentFirst="0" differentOddEven="0"/>
  <ignoredErrors>
    <ignoredError sqref="J39 J27:L33" evalError="1"/>
  </ignoredErrors>
  <drawing r:id="rId3"/>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8"/>
  <sheetViews>
    <sheetView view="normal" workbookViewId="0">
      <selection pane="topLeft" activeCell="A1" sqref="A1"/>
    </sheetView>
  </sheetViews>
  <sheetFormatPr defaultRowHeight="14.5"/>
  <sheetData/>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9"/>
  <dimension ref="A1:AK370"/>
  <sheetViews>
    <sheetView topLeftCell="Q1" view="normal" workbookViewId="0">
      <selection pane="topLeft" activeCell="A1" sqref="A1"/>
    </sheetView>
  </sheetViews>
  <sheetFormatPr defaultRowHeight="14.5"/>
  <cols>
    <col min="1" max="1" width="9.140625" style="34" hidden="1" customWidth="1"/>
    <col min="2" max="2" width="13" hidden="1" customWidth="1"/>
    <col min="3" max="3" width="9.140625" style="27" hidden="1" customWidth="1"/>
    <col min="4" max="4" width="9.140625" style="28" hidden="1" customWidth="1"/>
    <col min="5" max="5" width="12.140625" style="27" hidden="1" customWidth="1"/>
    <col min="6" max="6" width="9.140625" style="28" hidden="1" customWidth="1"/>
    <col min="7" max="7" width="9.5703125" style="27" hidden="1" customWidth="1"/>
    <col min="8" max="8" width="7.27734375" style="28" hidden="1" customWidth="1"/>
    <col min="9" max="14" width="9.140625" style="28" hidden="1" customWidth="1"/>
    <col min="15" max="15" width="4.84765625" style="28" hidden="1" customWidth="1"/>
    <col min="16" max="16" width="2.41796875" style="28" hidden="1" customWidth="1"/>
    <col min="17" max="17" width="1.28515625" style="28" customWidth="1"/>
    <col min="18" max="18" width="14.27734375" customWidth="1"/>
    <col min="19" max="19" width="21" customWidth="1"/>
    <col min="20" max="20" width="0.85546875" customWidth="1"/>
    <col min="21" max="21" width="41.84765625" customWidth="1"/>
    <col min="22" max="22" width="3.27734375" customWidth="1"/>
    <col min="23" max="23" width="2.27734375" customWidth="1"/>
    <col min="24" max="24" width="15.7109375" customWidth="1"/>
    <col min="25" max="25" width="2.27734375" customWidth="1"/>
    <col min="26" max="26" width="31.27734375" style="29" customWidth="1"/>
    <col min="27" max="27" width="2.41796875" customWidth="1"/>
    <col min="28" max="28" width="18.27734375" customWidth="1"/>
    <col min="29" max="29" width="4.27734375" customWidth="1"/>
    <col min="30" max="30" width="32" customWidth="1"/>
    <col min="31" max="31" width="4.140625" customWidth="1"/>
    <col min="32" max="32" width="9.27734375" customWidth="1"/>
    <col min="33" max="33" width="25.7109375" customWidth="1"/>
    <col min="34" max="34" width="13.27734375" customWidth="1"/>
    <col min="35" max="35" width="8.84765625" customWidth="1"/>
    <col min="36" max="37" width="6.5703125" customWidth="1"/>
  </cols>
  <sheetData>
    <row r="1" spans="1:35" ht="9" customHeight="1" thickBot="1">
      <c r="A1" s="31"/>
      <c r="B1" s="32" t="s">
        <v>0</v>
      </c>
      <c r="C1" s="31" t="s">
        <v>1</v>
      </c>
      <c r="D1" s="33"/>
      <c r="E1" s="31" t="s">
        <v>2</v>
      </c>
      <c r="F1" s="33"/>
      <c r="G1" s="33" t="s">
        <v>3</v>
      </c>
      <c r="H1" s="33"/>
      <c r="I1" s="33" t="s">
        <v>4</v>
      </c>
      <c r="J1" s="34" t="s">
        <v>5</v>
      </c>
      <c r="K1" s="35"/>
      <c r="L1" s="35" t="s">
        <v>6</v>
      </c>
      <c r="M1" s="35" t="s">
        <v>7</v>
      </c>
      <c r="N1" s="35" t="s">
        <v>8</v>
      </c>
      <c r="O1" s="35"/>
      <c r="AF1" s="41"/>
      <c r="AG1" s="41"/>
      <c r="AH1" s="41"/>
      <c r="AI1" s="41"/>
    </row>
    <row r="2" spans="1:37" ht="20.25" customHeight="1" thickBot="1">
      <c r="A2" s="31" t="s">
        <v>9</v>
      </c>
      <c r="B2" s="36" t="s">
        <v>10</v>
      </c>
      <c r="C2" s="31" t="s">
        <v>9</v>
      </c>
      <c r="D2" s="33"/>
      <c r="E2" s="31"/>
      <c r="F2" s="33"/>
      <c r="G2" s="31"/>
      <c r="H2" s="33"/>
      <c r="I2" s="33" t="s">
        <v>11</v>
      </c>
      <c r="J2" s="34"/>
      <c r="K2" s="35"/>
      <c r="L2" s="35"/>
      <c r="M2" s="35"/>
      <c r="N2" s="35"/>
      <c r="O2" s="35"/>
      <c r="R2" s="88" t="s">
        <v>14</v>
      </c>
      <c r="S2" s="88"/>
      <c r="T2" s="88"/>
      <c r="U2" s="71" t="e">
        <f>IF(#REF!="","",#REF!)</f>
        <v>#REF!</v>
      </c>
      <c r="V2" s="88"/>
      <c r="W2" s="88"/>
      <c r="X2" s="88" t="s">
        <v>79</v>
      </c>
      <c r="Y2" s="88"/>
      <c r="Z2" s="71" t="e">
        <f>IF(#REF!="","",#REF!)</f>
        <v>#REF!</v>
      </c>
      <c r="AA2" s="39"/>
      <c r="AF2" s="2" t="s">
        <v>18</v>
      </c>
      <c r="AG2" s="3"/>
      <c r="AH2" s="3"/>
      <c r="AI2" s="3"/>
      <c r="AJ2" s="3"/>
      <c r="AK2" s="4"/>
    </row>
    <row r="3" spans="1:37" ht="16" thickBot="1">
      <c r="A3" s="34">
        <v>45017</v>
      </c>
      <c r="B3">
        <f>IF(A3&gt;=U$12,IF(A3&lt;=$U$13,0,1),1)</f>
        <v>1</v>
      </c>
      <c r="C3" s="27">
        <v>45017</v>
      </c>
      <c r="D3" s="28">
        <f>IF(ISBLANK(C3)=FALSE,1,0)</f>
        <v>1</v>
      </c>
      <c r="E3" s="27">
        <v>45017</v>
      </c>
      <c r="F3" s="28">
        <f>IF(ISBLANK(E3)=FALSE,1,0)</f>
        <v>1</v>
      </c>
      <c r="G3" s="27" t="str">
        <f>_xlfn.IFNA(VLOOKUP(A3,$Z$6:$Z$15,1,FALSE),"Z")</f>
        <v>Z</v>
      </c>
      <c r="H3" s="28">
        <f>IF(G3="Z",0,1)</f>
        <v>0</v>
      </c>
      <c r="I3" s="28">
        <f>IF(B3+D3+F3+H3&gt;0,0,1)</f>
        <v>0</v>
      </c>
      <c r="J3" s="27">
        <v>45016</v>
      </c>
      <c r="L3" s="28">
        <f>IF($I3=1,IF(AND($AD$11="yes", $A3&lt;$AD$12),1,IF(OR($AD$11="no", $AD$11=""),IF(AND(AD$14="yes", A3&lt;AD$15),1,IF(OR(AD$14="no", AD$14=""),1,0)),0)),0)</f>
        <v>0</v>
      </c>
      <c r="M3" s="28">
        <f>IF($I3=1,IF(AND($AD$11="yes", $A3&gt;=$AD$12),IF(AND($AD$14="yes", $A3&gt;=$AD$15),0,1),0),0)</f>
        <v>0</v>
      </c>
      <c r="N3" s="28">
        <f>IF($I3=1,IF(AND($AD$14="yes", $A3&gt;=$AD$15),1,0),0)</f>
        <v>0</v>
      </c>
      <c r="R3" s="88" t="s">
        <v>19</v>
      </c>
      <c r="S3" s="88"/>
      <c r="T3" s="88"/>
      <c r="U3" s="45" t="e">
        <f>IF(ISNA(VLOOKUP(U2,Data!A31:B139,2,FALSE)),"",VLOOKUP(U2,Data!A31:B139,2,FALSE))</f>
        <v>#REF!</v>
      </c>
      <c r="V3" s="88"/>
      <c r="W3" s="88"/>
      <c r="X3" s="88" t="s">
        <v>80</v>
      </c>
      <c r="Y3" s="88"/>
      <c r="Z3" s="71" t="e">
        <f>IF(#REF!="","",#REF!)</f>
        <v>#REF!</v>
      </c>
      <c r="AA3" s="39"/>
      <c r="AF3" s="6"/>
      <c r="AG3" s="7" t="s">
        <v>22</v>
      </c>
      <c r="AH3" s="296" t="e">
        <f>U6</f>
        <v>#REF!</v>
      </c>
      <c r="AI3" s="297"/>
      <c r="AJ3" s="298" t="s">
        <v>23</v>
      </c>
      <c r="AK3" s="81"/>
    </row>
    <row r="4" spans="1:37" ht="16" thickBot="1">
      <c r="A4" s="34">
        <v>45018</v>
      </c>
      <c r="B4">
        <f>IF(A4&gt;=U$12,IF(A4&lt;=$U$13,0,1),1)</f>
        <v>1</v>
      </c>
      <c r="C4" s="27">
        <v>45018</v>
      </c>
      <c r="D4" s="28">
        <f>IF(ISBLANK(C4)=FALSE,1,0)</f>
        <v>1</v>
      </c>
      <c r="E4" s="27">
        <v>45018</v>
      </c>
      <c r="F4" s="28">
        <f>IF(ISBLANK(E4)=FALSE,1,0)</f>
        <v>1</v>
      </c>
      <c r="G4" s="27" t="str">
        <f>_xlfn.IFNA(VLOOKUP(A4,$Z$6:$Z$15,1,FALSE),"Z")</f>
        <v>Z</v>
      </c>
      <c r="H4" s="28">
        <f>IF(G4="Z",0,1)</f>
        <v>0</v>
      </c>
      <c r="I4" s="28">
        <f>IF(B4+D4+F4+H4&gt;0,0,1)</f>
        <v>0</v>
      </c>
      <c r="J4" s="27">
        <v>45017</v>
      </c>
      <c r="L4" s="28">
        <f>IF($I4=1,IF(AND($AD$11="yes", $A4&lt;$AD$12),1,IF(OR($AD$11="no", $AD$11=""),IF(AND(AD$14="yes", A4&lt;AD$15),1,IF(OR(AD$14="no", AD$14=""),1,0)),0)),0)</f>
        <v>0</v>
      </c>
      <c r="M4" s="28">
        <f>IF($I4=1,IF(AND($AD$11="yes", $A4&gt;=$AD$12),IF(AND($AD$14="yes", $A4&gt;=$AD$15),0,1),0),0)</f>
        <v>0</v>
      </c>
      <c r="N4" s="28">
        <f>IF($I4=1,IF(AND($AD$14="yes", $A4&gt;=$AD$15),1,0),0)</f>
        <v>0</v>
      </c>
      <c r="R4" s="52"/>
      <c r="S4" s="52"/>
      <c r="T4" s="52"/>
      <c r="U4" s="52"/>
      <c r="V4" s="52"/>
      <c r="W4" s="52"/>
      <c r="X4" s="52"/>
      <c r="Y4" s="52"/>
      <c r="Z4" s="52"/>
      <c r="AA4" s="52"/>
      <c r="AB4" s="52"/>
      <c r="AC4" s="52"/>
      <c r="AD4" s="52"/>
      <c r="AF4" s="6"/>
      <c r="AG4" s="7"/>
      <c r="AH4" s="7"/>
      <c r="AI4" s="7"/>
      <c r="AJ4" s="85"/>
      <c r="AK4" s="84"/>
    </row>
    <row r="5" spans="1:37" ht="16" thickBot="1">
      <c r="A5" s="34">
        <v>45019</v>
      </c>
      <c r="B5">
        <f>IF(A5&gt;=U$12,IF(A5&lt;=$U$13,0,1),1)</f>
        <v>1</v>
      </c>
      <c r="C5" s="27">
        <v>45019</v>
      </c>
      <c r="D5" s="28">
        <f>IF(ISBLANK(C5)=FALSE,1,0)</f>
        <v>1</v>
      </c>
      <c r="F5" s="28">
        <f>IF(ISBLANK(E5)=FALSE,1,0)</f>
        <v>0</v>
      </c>
      <c r="G5" s="27" t="str">
        <f>_xlfn.IFNA(VLOOKUP(A5,$Z$6:$Z$15,1,FALSE),"Z")</f>
        <v>Z</v>
      </c>
      <c r="H5" s="28">
        <f>IF(G5="Z",0,1)</f>
        <v>0</v>
      </c>
      <c r="I5" s="28">
        <f>IF(B5+D5+F5+H5&gt;0,0,1)</f>
        <v>0</v>
      </c>
      <c r="J5" s="27">
        <v>45018</v>
      </c>
      <c r="L5" s="28">
        <f>IF($I5=1,IF(AND($AD$11="yes", $A5&lt;$AD$12),1,IF(OR($AD$11="no", $AD$11=""),IF(AND(AD$14="yes", A5&lt;AD$15),1,IF(OR(AD$14="no", AD$14=""),1,0)),0)),0)</f>
        <v>0</v>
      </c>
      <c r="M5" s="28">
        <f>IF($I5=1,IF(AND($AD$11="yes", $A5&gt;=$AD$12),IF(AND($AD$14="yes", $A5&gt;=$AD$15),0,1),0),0)</f>
        <v>0</v>
      </c>
      <c r="N5" s="28">
        <f>IF($I5=1,IF(AND($AD$14="yes", $A5&gt;=$AD$15),1,0),0)</f>
        <v>0</v>
      </c>
      <c r="R5" s="52"/>
      <c r="S5" s="52"/>
      <c r="T5" s="52"/>
      <c r="U5" s="90" t="e">
        <f>IF(V11&gt;=1,"You have not bought into this claim type","")</f>
        <v>#REF!</v>
      </c>
      <c r="V5" s="52"/>
      <c r="W5" s="52"/>
      <c r="X5" s="52"/>
      <c r="Y5" s="52"/>
      <c r="Z5" s="91"/>
      <c r="AA5" s="52"/>
      <c r="AB5" s="52"/>
      <c r="AC5" s="52"/>
      <c r="AD5" s="52"/>
      <c r="AF5" s="6"/>
      <c r="AG5" s="10" t="s">
        <v>24</v>
      </c>
      <c r="AH5" s="299"/>
      <c r="AI5" s="300"/>
      <c r="AJ5" s="298" t="e">
        <f>IF(AH3&gt;"",IF(AH3="Teacher",25,IF(AH3="Teaching Assistant",32.5,37)),"")</f>
        <v>#REF!</v>
      </c>
      <c r="AK5" s="81"/>
    </row>
    <row r="6" spans="1:37" ht="16" thickBot="1">
      <c r="A6" s="34">
        <v>45020</v>
      </c>
      <c r="B6">
        <f>IF(A6&gt;=U$12,IF(A6&lt;=$U$13,0,1),1)</f>
        <v>1</v>
      </c>
      <c r="C6" s="27">
        <v>45020</v>
      </c>
      <c r="D6" s="28">
        <f>IF(ISBLANK(C6)=FALSE,1,0)</f>
        <v>1</v>
      </c>
      <c r="F6" s="28">
        <f>IF(ISBLANK(E6)=FALSE,1,0)</f>
        <v>0</v>
      </c>
      <c r="G6" s="27" t="str">
        <f>_xlfn.IFNA(VLOOKUP(A6,$Z$6:$Z$15,1,FALSE),"Z")</f>
        <v>Z</v>
      </c>
      <c r="H6" s="28">
        <f>IF(G6="Z",0,1)</f>
        <v>0</v>
      </c>
      <c r="I6" s="28">
        <f>IF(B6+D6+F6+H6&gt;0,0,1)</f>
        <v>0</v>
      </c>
      <c r="J6" s="27">
        <v>45019</v>
      </c>
      <c r="L6" s="28">
        <f>IF($I6=1,IF(AND($AD$11="yes", $A6&lt;$AD$12),1,IF(OR($AD$11="no", $AD$11=""),IF(AND(AD$14="yes", A6&lt;AD$15),1,IF(OR(AD$14="no", AD$14=""),1,0)),0)),0)</f>
        <v>0</v>
      </c>
      <c r="M6" s="28">
        <f>IF($I6=1,IF(AND($AD$11="yes", $A6&gt;=$AD$12),IF(AND($AD$14="yes", $A6&gt;=$AD$15),0,1),0),0)</f>
        <v>0</v>
      </c>
      <c r="N6" s="28">
        <f>IF($I6=1,IF(AND($AD$14="yes", $A6&gt;=$AD$15),1,0),0)</f>
        <v>0</v>
      </c>
      <c r="R6" s="79" t="s">
        <v>26</v>
      </c>
      <c r="S6" s="79"/>
      <c r="T6" s="52"/>
      <c r="U6" s="72" t="e">
        <f>IF(#REF!="","",#REF!)</f>
        <v>#REF!</v>
      </c>
      <c r="V6" s="52"/>
      <c r="W6" s="52"/>
      <c r="X6" s="79" t="s">
        <v>3</v>
      </c>
      <c r="Y6" s="52"/>
      <c r="Z6" s="65"/>
      <c r="AA6" s="52"/>
      <c r="AB6" s="79" t="s">
        <v>28</v>
      </c>
      <c r="AC6" s="52"/>
      <c r="AD6" s="301"/>
      <c r="AF6" s="6"/>
      <c r="AG6" s="10" t="s">
        <v>25</v>
      </c>
      <c r="AH6" s="299"/>
      <c r="AI6" s="300"/>
      <c r="AJ6" s="298">
        <v>52</v>
      </c>
      <c r="AK6" s="81"/>
    </row>
    <row r="7" spans="1:37" ht="16" thickBot="1">
      <c r="A7" s="34">
        <v>45021</v>
      </c>
      <c r="B7">
        <f>IF(A7&gt;=U$12,IF(A7&lt;=$U$13,0,1),1)</f>
        <v>1</v>
      </c>
      <c r="C7" s="27">
        <v>45021</v>
      </c>
      <c r="D7" s="28">
        <f>IF(ISBLANK(C7)=FALSE,1,0)</f>
        <v>1</v>
      </c>
      <c r="F7" s="28">
        <f>IF(ISBLANK(E7)=FALSE,1,0)</f>
        <v>0</v>
      </c>
      <c r="G7" s="27" t="str">
        <f>_xlfn.IFNA(VLOOKUP(A7,$Z$6:$Z$15,1,FALSE),"Z")</f>
        <v>Z</v>
      </c>
      <c r="H7" s="28">
        <f>IF(G7="Z",0,1)</f>
        <v>0</v>
      </c>
      <c r="I7" s="28">
        <f>IF(B7+D7+F7+H7&gt;0,0,1)</f>
        <v>0</v>
      </c>
      <c r="J7" s="27">
        <v>45020</v>
      </c>
      <c r="L7" s="28">
        <f>IF($I7=1,IF(AND($AD$11="yes", $A7&lt;$AD$12),1,IF(OR($AD$11="no", $AD$11=""),IF(AND(AD$14="yes", A7&lt;AD$15),1,IF(OR(AD$14="no", AD$14=""),1,0)),0)),0)</f>
        <v>0</v>
      </c>
      <c r="M7" s="28">
        <f>IF($I7=1,IF(AND($AD$11="yes", $A7&gt;=$AD$12),IF(AND($AD$14="yes", $A7&gt;=$AD$15),0,1),0),0)</f>
        <v>0</v>
      </c>
      <c r="N7" s="28">
        <f>IF($I7=1,IF(AND($AD$14="yes", $A7&gt;=$AD$15),1,0),0)</f>
        <v>0</v>
      </c>
      <c r="R7" s="79" t="s">
        <v>29</v>
      </c>
      <c r="S7" s="79" t="s">
        <v>27</v>
      </c>
      <c r="T7" s="89" t="e">
        <f>IF(S7=U6,VLOOKUP(CONCATENATE(U$3,"T"),Data!$L$31:$S$139,5,FALSE),"")</f>
        <v>#REF!</v>
      </c>
      <c r="U7" s="46" t="e">
        <f>IF(T7=1,"NOT AVAILABLE",IF(ISNA(VLOOKUP($U$2,Data!$A$31:$G$142,4,FALSE)),"",VLOOKUP($U$2,Data!$A$31:$G$142,4,FALSE)))</f>
        <v>#REF!</v>
      </c>
      <c r="V7" s="51" t="e">
        <f>T7</f>
        <v>#REF!</v>
      </c>
      <c r="W7" s="51"/>
      <c r="X7" s="52"/>
      <c r="Y7" s="52"/>
      <c r="Z7" s="65"/>
      <c r="AA7" s="52"/>
      <c r="AB7" s="79"/>
      <c r="AC7" s="52"/>
      <c r="AD7" s="302"/>
      <c r="AF7" s="6"/>
      <c r="AG7" s="7"/>
      <c r="AH7" s="11"/>
      <c r="AI7" s="11"/>
      <c r="AJ7" s="85"/>
      <c r="AK7" s="84"/>
    </row>
    <row r="8" spans="1:37" ht="16" thickBot="1">
      <c r="A8" s="34">
        <v>45022</v>
      </c>
      <c r="B8">
        <f>IF(A8&gt;=U$12,IF(A8&lt;=$U$13,0,1),1)</f>
        <v>1</v>
      </c>
      <c r="C8" s="27">
        <v>45022</v>
      </c>
      <c r="D8" s="28">
        <f>IF(ISBLANK(C8)=FALSE,1,0)</f>
        <v>1</v>
      </c>
      <c r="F8" s="28">
        <f>IF(ISBLANK(E8)=FALSE,1,0)</f>
        <v>0</v>
      </c>
      <c r="G8" s="27" t="str">
        <f>_xlfn.IFNA(VLOOKUP(A8,$Z$6:$Z$15,1,FALSE),"Z")</f>
        <v>Z</v>
      </c>
      <c r="H8" s="28">
        <f>IF(G8="Z",0,1)</f>
        <v>0</v>
      </c>
      <c r="I8" s="28">
        <f>IF(B8+D8+F8+H8&gt;0,0,1)</f>
        <v>0</v>
      </c>
      <c r="J8" s="27">
        <v>45021</v>
      </c>
      <c r="L8" s="28">
        <f>IF($I8=1,IF(AND($AD$11="yes", $A8&lt;$AD$12),1,IF(OR($AD$11="no", $AD$11=""),IF(AND(AD$14="yes", A8&lt;AD$15),1,IF(OR(AD$14="no", AD$14=""),1,0)),0)),0)</f>
        <v>0</v>
      </c>
      <c r="M8" s="28">
        <f>IF($I8=1,IF(AND($AD$11="yes", $A8&gt;=$AD$12),IF(AND($AD$14="yes", $A8&gt;=$AD$15),0,1),0),0)</f>
        <v>0</v>
      </c>
      <c r="N8" s="28">
        <f>IF($I8=1,IF(AND($AD$14="yes", $A8&gt;=$AD$15),1,0),0)</f>
        <v>0</v>
      </c>
      <c r="R8" s="79"/>
      <c r="S8" s="79" t="s">
        <v>31</v>
      </c>
      <c r="T8" s="89" t="e">
        <f>IF(S8=U6,VLOOKUP(CONCATENATE(U$3,"A"),Data!$M$31:$S$139,5,FALSE),"")</f>
        <v>#REF!</v>
      </c>
      <c r="U8" s="46" t="e">
        <f>IF(T8=1,"NOT AVAILABLE",IF(ISNA(VLOOKUP($U$2,Data!$A$31:$G$142,5,FALSE)),"",VLOOKUP($U$2,Data!$A$31:$G$142,5,FALSE)))</f>
        <v>#REF!</v>
      </c>
      <c r="V8" s="51" t="e">
        <f>T8</f>
        <v>#REF!</v>
      </c>
      <c r="W8" s="51"/>
      <c r="X8" s="52"/>
      <c r="Y8" s="52"/>
      <c r="Z8" s="65"/>
      <c r="AA8" s="52"/>
      <c r="AB8" s="79"/>
      <c r="AC8" s="52"/>
      <c r="AF8" s="6"/>
      <c r="AG8" s="7" t="s">
        <v>30</v>
      </c>
      <c r="AH8" s="303" t="str">
        <f>(IF(AH5&gt;0,(AH5*AH6)/(AN6*52),""))</f>
        <v/>
      </c>
      <c r="AI8" s="304"/>
      <c r="AJ8" s="85"/>
      <c r="AK8" s="84"/>
    </row>
    <row r="9" spans="1:37" ht="16" thickBot="1">
      <c r="A9" s="34">
        <v>45023</v>
      </c>
      <c r="B9">
        <f>IF(A9&gt;=U$12,IF(A9&lt;=$U$13,0,1),1)</f>
        <v>1</v>
      </c>
      <c r="C9" s="27">
        <v>45023</v>
      </c>
      <c r="D9" s="28">
        <f>IF(ISBLANK(C9)=FALSE,1,0)</f>
        <v>1</v>
      </c>
      <c r="F9" s="28">
        <f>IF(ISBLANK(E9)=FALSE,1,0)</f>
        <v>0</v>
      </c>
      <c r="G9" s="27" t="str">
        <f>_xlfn.IFNA(VLOOKUP(A9,$Z$6:$Z$15,1,FALSE),"Z")</f>
        <v>Z</v>
      </c>
      <c r="H9" s="28">
        <f>IF(G9="Z",0,1)</f>
        <v>0</v>
      </c>
      <c r="I9" s="28">
        <f>IF(B9+D9+F9+H9&gt;0,0,1)</f>
        <v>0</v>
      </c>
      <c r="J9" s="27">
        <v>45022</v>
      </c>
      <c r="L9" s="28">
        <f>IF($I9=1,IF(AND($AD$11="yes", $A9&lt;$AD$12),1,IF(OR($AD$11="no", $AD$11=""),IF(AND(AD$14="yes", A9&lt;AD$15),1,IF(OR(AD$14="no", AD$14=""),1,0)),0)),0)</f>
        <v>0</v>
      </c>
      <c r="M9" s="28">
        <f>IF($I9=1,IF(AND($AD$11="yes", $A9&gt;=$AD$12),IF(AND($AD$14="yes", $A9&gt;=$AD$15),0,1),0),0)</f>
        <v>0</v>
      </c>
      <c r="N9" s="28">
        <f>IF($I9=1,IF(AND($AD$14="yes", $A9&gt;=$AD$15),1,0),0)</f>
        <v>0</v>
      </c>
      <c r="R9" s="79"/>
      <c r="S9" s="79" t="s">
        <v>32</v>
      </c>
      <c r="T9" s="89" t="e">
        <f>IF(S9=U6,VLOOKUP(CONCATENATE(U$3,"C"),Data!$N$31:$S$139,5,FALSE),"")</f>
        <v>#REF!</v>
      </c>
      <c r="U9" s="46" t="e">
        <f>IF(T9=1,"NOT AVAILABLE",IF(ISNA(VLOOKUP($U$2,Data!$A$31:$G$142,6,FALSE)),"",VLOOKUP($U$2,Data!$A$31:$G$142,6,FALSE)))</f>
        <v>#REF!</v>
      </c>
      <c r="V9" s="51" t="e">
        <f>T9</f>
        <v>#REF!</v>
      </c>
      <c r="W9" s="51"/>
      <c r="X9" s="52"/>
      <c r="Y9" s="52"/>
      <c r="Z9" s="65"/>
      <c r="AA9" s="52"/>
      <c r="AB9" s="79" t="s">
        <v>33</v>
      </c>
      <c r="AC9" s="52"/>
      <c r="AD9" s="63"/>
      <c r="AF9" s="6"/>
      <c r="AG9" s="7"/>
      <c r="AH9" s="85"/>
      <c r="AI9" s="85"/>
      <c r="AJ9" s="85"/>
      <c r="AK9" s="84"/>
    </row>
    <row r="10" spans="1:37" ht="16" thickBot="1">
      <c r="A10" s="34">
        <v>45024</v>
      </c>
      <c r="B10">
        <f>IF(A10&gt;=U$12,IF(A10&lt;=$U$13,0,1),1)</f>
        <v>1</v>
      </c>
      <c r="C10" s="27">
        <v>45024</v>
      </c>
      <c r="D10" s="28">
        <f>IF(ISBLANK(C10)=FALSE,1,0)</f>
        <v>1</v>
      </c>
      <c r="E10" s="27">
        <v>45024</v>
      </c>
      <c r="F10" s="28">
        <f>IF(ISBLANK(E10)=FALSE,1,0)</f>
        <v>1</v>
      </c>
      <c r="G10" s="27" t="str">
        <f>_xlfn.IFNA(VLOOKUP(A10,$Z$6:$Z$15,1,FALSE),"Z")</f>
        <v>Z</v>
      </c>
      <c r="H10" s="28">
        <f>IF(G10="Z",0,1)</f>
        <v>0</v>
      </c>
      <c r="I10" s="28">
        <f>IF(B10+D10+F10+H10&gt;0,0,1)</f>
        <v>0</v>
      </c>
      <c r="J10" s="27">
        <v>45023</v>
      </c>
      <c r="L10" s="28">
        <f>IF($I10=1,IF(AND($AD$11="yes", $A10&lt;$AD$12),1,IF(OR($AD$11="no", $AD$11=""),IF(AND(AD$14="yes", A10&lt;AD$15),1,IF(OR(AD$14="no", AD$14=""),1,0)),0)),0)</f>
        <v>0</v>
      </c>
      <c r="M10" s="28">
        <f>IF($I10=1,IF(AND($AD$11="yes", $A10&gt;=$AD$12),IF(AND($AD$14="yes", $A10&gt;=$AD$15),0,1),0),0)</f>
        <v>0</v>
      </c>
      <c r="N10" s="28">
        <f>IF($I10=1,IF(AND($AD$14="yes", $A10&gt;=$AD$15),1,0),0)</f>
        <v>0</v>
      </c>
      <c r="R10" s="79"/>
      <c r="S10" s="79" t="s">
        <v>35</v>
      </c>
      <c r="T10" s="89" t="e">
        <f>IF(S10=U6,VLOOKUP(CONCATENATE(U$3,"O"),Data!$O$31:$S$139,5,FALSE),"")</f>
        <v>#REF!</v>
      </c>
      <c r="U10" s="46" t="e">
        <f>IF(T10=1,"NOT AVAILABLE",IF(ISNA(VLOOKUP($U$2,Data!$A$31:$G$142,7,FALSE)),"",VLOOKUP($U$2,Data!$A$31:$G$142,7,FALSE)))</f>
        <v>#REF!</v>
      </c>
      <c r="V10" s="51" t="e">
        <f>T10</f>
        <v>#REF!</v>
      </c>
      <c r="W10" s="51"/>
      <c r="X10" s="52"/>
      <c r="Y10" s="52"/>
      <c r="Z10" s="65"/>
      <c r="AA10" s="52"/>
      <c r="AB10" s="79"/>
      <c r="AC10" s="52"/>
      <c r="AF10" s="12" t="s">
        <v>34</v>
      </c>
      <c r="AG10" s="75" t="s">
        <v>12</v>
      </c>
      <c r="AH10" s="85"/>
      <c r="AI10" s="85"/>
      <c r="AJ10" s="85"/>
      <c r="AK10" s="84"/>
    </row>
    <row r="11" spans="1:37" ht="16" thickBot="1">
      <c r="A11" s="34">
        <v>45025</v>
      </c>
      <c r="B11">
        <f>IF(A11&gt;=U$12,IF(A11&lt;=$U$13,0,1),1)</f>
        <v>1</v>
      </c>
      <c r="C11" s="27">
        <v>45025</v>
      </c>
      <c r="D11" s="28">
        <f>IF(ISBLANK(C11)=FALSE,1,0)</f>
        <v>1</v>
      </c>
      <c r="E11" s="27">
        <v>45025</v>
      </c>
      <c r="F11" s="28">
        <f>IF(ISBLANK(E11)=FALSE,1,0)</f>
        <v>1</v>
      </c>
      <c r="G11" s="27" t="str">
        <f>_xlfn.IFNA(VLOOKUP(A11,$Z$6:$Z$15,1,FALSE),"Z")</f>
        <v>Z</v>
      </c>
      <c r="H11" s="28">
        <f>IF(G11="Z",0,1)</f>
        <v>0</v>
      </c>
      <c r="I11" s="28">
        <f>IF(B11+D11+F11+H11&gt;0,0,1)</f>
        <v>0</v>
      </c>
      <c r="J11" s="27">
        <v>45024</v>
      </c>
      <c r="L11" s="28">
        <f>IF($I11=1,IF(AND($AD$11="yes", $A11&lt;$AD$12),1,IF(OR($AD$11="no", $AD$11=""),IF(AND(AD$14="yes", A11&lt;AD$15),1,IF(OR(AD$14="no", AD$14=""),1,0)),0)),0)</f>
        <v>0</v>
      </c>
      <c r="M11" s="28">
        <f>IF($I11=1,IF(AND($AD$11="yes", $A11&gt;=$AD$12),IF(AND($AD$14="yes", $A11&gt;=$AD$15),0,1),0),0)</f>
        <v>0</v>
      </c>
      <c r="N11" s="28">
        <f>IF($I11=1,IF(AND($AD$14="yes", $A11&gt;=$AD$15),1,0),0)</f>
        <v>0</v>
      </c>
      <c r="R11" s="79"/>
      <c r="S11" s="79"/>
      <c r="T11" s="52"/>
      <c r="U11" s="52"/>
      <c r="V11" s="51" t="e">
        <f>SUM(V7:V10)</f>
        <v>#REF!</v>
      </c>
      <c r="W11" s="51"/>
      <c r="X11" s="52"/>
      <c r="Y11" s="52"/>
      <c r="Z11" s="65"/>
      <c r="AA11" s="52"/>
      <c r="AB11" s="79" t="s">
        <v>36</v>
      </c>
      <c r="AC11" s="52"/>
      <c r="AD11" s="63"/>
      <c r="AE11" s="38">
        <f>IF(AD11="yes",IF(AD12&lt;=U12,1,0),0)</f>
        <v>0</v>
      </c>
      <c r="AF11" s="14"/>
      <c r="AG11" s="74" t="s">
        <v>13</v>
      </c>
      <c r="AH11" s="86"/>
      <c r="AI11" s="86"/>
      <c r="AJ11" s="86"/>
      <c r="AK11" s="87"/>
    </row>
    <row r="12" spans="1:31" ht="15" thickBot="1">
      <c r="A12" s="34">
        <v>45026</v>
      </c>
      <c r="B12">
        <f>IF(A12&gt;=U$12,IF(A12&lt;=$U$13,0,1),1)</f>
        <v>1</v>
      </c>
      <c r="C12" s="27">
        <v>45026</v>
      </c>
      <c r="D12" s="28">
        <f>IF(ISBLANK(C12)=FALSE,1,0)</f>
        <v>1</v>
      </c>
      <c r="F12" s="28">
        <f>IF(ISBLANK(E12)=FALSE,1,0)</f>
        <v>0</v>
      </c>
      <c r="G12" s="27" t="str">
        <f>_xlfn.IFNA(VLOOKUP(A12,$Z$6:$Z$15,1,FALSE),"Z")</f>
        <v>Z</v>
      </c>
      <c r="H12" s="28">
        <f>IF(G12="Z",0,1)</f>
        <v>0</v>
      </c>
      <c r="I12" s="28">
        <f>IF(B12+D12+F12+H12&gt;0,0,1)</f>
        <v>0</v>
      </c>
      <c r="J12" s="27">
        <v>45025</v>
      </c>
      <c r="L12" s="28">
        <f>IF($I12=1,IF(AND($AD$11="yes", $A12&lt;$AD$12),1,IF(OR($AD$11="no", $AD$11=""),IF(AND(AD$14="yes", A12&lt;AD$15),1,IF(OR(AD$14="no", AD$14=""),1,0)),0)),0)</f>
        <v>0</v>
      </c>
      <c r="M12" s="28">
        <f>IF($I12=1,IF(AND($AD$11="yes", $A12&gt;=$AD$12),IF(AND($AD$14="yes", $A12&gt;=$AD$15),0,1),0),0)</f>
        <v>0</v>
      </c>
      <c r="N12" s="28">
        <f>IF($I12=1,IF(AND($AD$14="yes", $A12&gt;=$AD$15),1,0),0)</f>
        <v>0</v>
      </c>
      <c r="R12" s="79" t="s">
        <v>81</v>
      </c>
      <c r="S12" s="79"/>
      <c r="T12" s="52"/>
      <c r="U12" s="64"/>
      <c r="V12" s="52"/>
      <c r="W12" s="52"/>
      <c r="X12" s="52"/>
      <c r="Y12" s="52"/>
      <c r="Z12" s="65"/>
      <c r="AA12" s="52"/>
      <c r="AB12" s="79" t="s">
        <v>38</v>
      </c>
      <c r="AC12" s="52"/>
      <c r="AD12" s="64"/>
      <c r="AE12" s="38"/>
    </row>
    <row r="13" spans="1:37" ht="16" thickBot="1">
      <c r="A13" s="34">
        <v>45027</v>
      </c>
      <c r="B13">
        <f>IF(A13&gt;=U$12,IF(A13&lt;=$U$13,0,1),1)</f>
        <v>1</v>
      </c>
      <c r="C13" s="27">
        <v>45027</v>
      </c>
      <c r="D13" s="28">
        <f>IF(ISBLANK(C13)=FALSE,1,0)</f>
        <v>1</v>
      </c>
      <c r="F13" s="28">
        <f>IF(ISBLANK(E13)=FALSE,1,0)</f>
        <v>0</v>
      </c>
      <c r="G13" s="27" t="str">
        <f>_xlfn.IFNA(VLOOKUP(A13,$Z$6:$Z$15,1,FALSE),"Z")</f>
        <v>Z</v>
      </c>
      <c r="H13" s="28">
        <f>IF(G13="Z",0,1)</f>
        <v>0</v>
      </c>
      <c r="I13" s="28">
        <f>IF(B13+D13+F13+H13&gt;0,0,1)</f>
        <v>0</v>
      </c>
      <c r="J13" s="27">
        <v>45026</v>
      </c>
      <c r="L13" s="28">
        <f>IF($I13=1,IF(AND($AD$11="yes", $A13&lt;$AD$12),1,IF(OR($AD$11="no", $AD$11=""),IF(AND(AD$14="yes", A13&lt;AD$15),1,IF(OR(AD$14="no", AD$14=""),1,0)),0)),0)</f>
        <v>0</v>
      </c>
      <c r="M13" s="28">
        <f>IF($I13=1,IF(AND($AD$11="yes", $A13&gt;=$AD$12),IF(AND($AD$14="yes", $A13&gt;=$AD$15),0,1),0),0)</f>
        <v>0</v>
      </c>
      <c r="N13" s="28">
        <f>IF($I13=1,IF(AND($AD$14="yes", $A13&gt;=$AD$15),1,0),0)</f>
        <v>0</v>
      </c>
      <c r="R13" s="79" t="s">
        <v>82</v>
      </c>
      <c r="S13" s="79"/>
      <c r="T13" s="52"/>
      <c r="U13" s="64"/>
      <c r="V13" s="52"/>
      <c r="W13" s="52"/>
      <c r="X13" s="52"/>
      <c r="Y13" s="52"/>
      <c r="Z13" s="65"/>
      <c r="AA13" s="52"/>
      <c r="AB13" s="79"/>
      <c r="AC13" s="52"/>
      <c r="AE13" s="38"/>
      <c r="AF13" s="2" t="s">
        <v>39</v>
      </c>
      <c r="AG13" s="3"/>
      <c r="AH13" s="3"/>
      <c r="AI13" s="3"/>
      <c r="AJ13" s="3"/>
      <c r="AK13" s="4"/>
    </row>
    <row r="14" spans="1:37" ht="16" thickBot="1">
      <c r="A14" s="34">
        <v>45028</v>
      </c>
      <c r="B14">
        <f>IF(A14&gt;=U$12,IF(A14&lt;=$U$13,0,1),1)</f>
        <v>1</v>
      </c>
      <c r="C14" s="27">
        <v>45028</v>
      </c>
      <c r="D14" s="28">
        <f>IF(ISBLANK(C14)=FALSE,1,0)</f>
        <v>1</v>
      </c>
      <c r="F14" s="28">
        <f>IF(ISBLANK(E14)=FALSE,1,0)</f>
        <v>0</v>
      </c>
      <c r="G14" s="27" t="str">
        <f>_xlfn.IFNA(VLOOKUP(A14,$Z$6:$Z$15,1,FALSE),"Z")</f>
        <v>Z</v>
      </c>
      <c r="H14" s="28">
        <f>IF(G14="Z",0,1)</f>
        <v>0</v>
      </c>
      <c r="I14" s="28">
        <f>IF(B14+D14+F14+H14&gt;0,0,1)</f>
        <v>0</v>
      </c>
      <c r="J14" s="27">
        <v>45027</v>
      </c>
      <c r="L14" s="28">
        <f>IF($I14=1,IF(AND($AD$11="yes", $A14&lt;$AD$12),1,IF(OR($AD$11="no", $AD$11=""),IF(AND(AD$14="yes", A14&lt;AD$15),1,IF(OR(AD$14="no", AD$14=""),1,0)),0)),0)</f>
        <v>0</v>
      </c>
      <c r="M14" s="28">
        <f>IF($I14=1,IF(AND($AD$11="yes", $A14&gt;=$AD$12),IF(AND($AD$14="yes", $A14&gt;=$AD$15),0,1),0),0)</f>
        <v>0</v>
      </c>
      <c r="N14" s="28">
        <f>IF($I14=1,IF(AND($AD$14="yes", $A14&gt;=$AD$15),1,0),0)</f>
        <v>0</v>
      </c>
      <c r="R14" s="79"/>
      <c r="S14" s="79"/>
      <c r="T14" s="52"/>
      <c r="U14" s="52"/>
      <c r="V14" s="52"/>
      <c r="W14" s="52"/>
      <c r="X14" s="52"/>
      <c r="Y14" s="52"/>
      <c r="Z14" s="65"/>
      <c r="AA14" s="52"/>
      <c r="AB14" s="79" t="s">
        <v>41</v>
      </c>
      <c r="AC14" s="52"/>
      <c r="AD14" s="63"/>
      <c r="AE14" s="38">
        <f>IF(AD14="yes",IF(AD11="yes",IF(AD15&lt;=AD12,1,0),IF(AD15&lt;U12,1,0)),0)</f>
        <v>0</v>
      </c>
      <c r="AF14" s="6"/>
      <c r="AG14" s="7" t="s">
        <v>22</v>
      </c>
      <c r="AH14" s="296" t="e">
        <f>U6</f>
        <v>#REF!</v>
      </c>
      <c r="AI14" s="297"/>
      <c r="AJ14" s="8" t="s">
        <v>23</v>
      </c>
      <c r="AK14" s="9"/>
    </row>
    <row r="15" spans="1:37" ht="15.5">
      <c r="A15" s="34">
        <v>45029</v>
      </c>
      <c r="B15">
        <f>IF(A15&gt;=U$12,IF(A15&lt;=$U$13,0,1),1)</f>
        <v>1</v>
      </c>
      <c r="C15" s="27">
        <v>45029</v>
      </c>
      <c r="D15" s="28">
        <f>IF(ISBLANK(C15)=FALSE,1,0)</f>
        <v>1</v>
      </c>
      <c r="F15" s="28">
        <f>IF(ISBLANK(E15)=FALSE,1,0)</f>
        <v>0</v>
      </c>
      <c r="G15" s="27" t="str">
        <f>_xlfn.IFNA(VLOOKUP(A15,$Z$6:$Z$15,1,FALSE),"Z")</f>
        <v>Z</v>
      </c>
      <c r="H15" s="28">
        <f>IF(G15="Z",0,1)</f>
        <v>0</v>
      </c>
      <c r="I15" s="28">
        <f>IF(B15+D15+F15+H15&gt;0,0,1)</f>
        <v>0</v>
      </c>
      <c r="J15" s="27">
        <v>45028</v>
      </c>
      <c r="L15" s="28">
        <f>IF($I15=1,IF(AND($AD$11="yes", $A15&lt;$AD$12),1,IF(OR($AD$11="no", $AD$11=""),IF(AND(AD$14="yes", A15&lt;AD$15),1,IF(OR(AD$14="no", AD$14=""),1,0)),0)),0)</f>
        <v>0</v>
      </c>
      <c r="M15" s="28">
        <f>IF($I15=1,IF(AND($AD$11="yes", $A15&gt;=$AD$12),IF(AND($AD$14="yes", $A15&gt;=$AD$15),0,1),0),0)</f>
        <v>0</v>
      </c>
      <c r="N15" s="28">
        <f>IF($I15=1,IF(AND($AD$14="yes", $A15&gt;=$AD$15),1,0),0)</f>
        <v>0</v>
      </c>
      <c r="R15" s="79" t="s">
        <v>42</v>
      </c>
      <c r="S15" s="79"/>
      <c r="T15" s="52"/>
      <c r="U15" s="63"/>
      <c r="V15" s="53">
        <f>IF(U15="yes",IF(U18="",1,0),0)</f>
        <v>0</v>
      </c>
      <c r="W15" s="53">
        <f>IF(AND(U15="yes", V15=0),1,0)</f>
        <v>0</v>
      </c>
      <c r="X15" s="52"/>
      <c r="Y15" s="52"/>
      <c r="Z15" s="65"/>
      <c r="AA15" s="52"/>
      <c r="AB15" s="79" t="s">
        <v>44</v>
      </c>
      <c r="AC15" s="52"/>
      <c r="AD15" s="64"/>
      <c r="AE15" s="38"/>
      <c r="AF15" s="6"/>
      <c r="AG15" s="7"/>
      <c r="AH15" s="7"/>
      <c r="AI15" s="3"/>
      <c r="AJ15" s="11" t="e">
        <f>IF(AH$14="Teacher",25,IF(AH$14="Teaching Assistant",32.5,37))</f>
        <v>#REF!</v>
      </c>
      <c r="AK15" s="9"/>
    </row>
    <row r="16" spans="1:37" ht="15.5">
      <c r="A16" s="34">
        <v>45030</v>
      </c>
      <c r="B16">
        <f>IF(A16&gt;=U$12,IF(A16&lt;=$U$13,0,1),1)</f>
        <v>1</v>
      </c>
      <c r="C16" s="27">
        <v>45030</v>
      </c>
      <c r="D16" s="28">
        <f>IF(ISBLANK(C16)=FALSE,1,0)</f>
        <v>1</v>
      </c>
      <c r="F16" s="28">
        <f>IF(ISBLANK(E16)=FALSE,1,0)</f>
        <v>0</v>
      </c>
      <c r="G16" s="27" t="str">
        <f>_xlfn.IFNA(VLOOKUP(A16,$Z$6:$Z$15,1,FALSE),"Z")</f>
        <v>Z</v>
      </c>
      <c r="H16" s="28">
        <f>IF(G16="Z",0,1)</f>
        <v>0</v>
      </c>
      <c r="I16" s="28">
        <f>IF(B16+D16+F16+H16&gt;0,0,1)</f>
        <v>0</v>
      </c>
      <c r="J16" s="27">
        <v>45029</v>
      </c>
      <c r="L16" s="28">
        <f>IF($I16=1,IF(AND($AD$11="yes", $A16&lt;$AD$12),1,IF(OR($AD$11="no", $AD$11=""),IF(AND(AD$14="yes", A16&lt;AD$15),1,IF(OR(AD$14="no", AD$14=""),1,0)),0)),0)</f>
        <v>0</v>
      </c>
      <c r="M16" s="28">
        <f>IF($I16=1,IF(AND($AD$11="yes", $A16&gt;=$AD$12),IF(AND($AD$14="yes", $A16&gt;=$AD$15),0,1),0),0)</f>
        <v>0</v>
      </c>
      <c r="N16" s="28">
        <f>IF($I16=1,IF(AND($AD$14="yes", $A16&gt;=$AD$15),1,0),0)</f>
        <v>0</v>
      </c>
      <c r="R16" s="79" t="s">
        <v>47</v>
      </c>
      <c r="S16" s="79"/>
      <c r="T16" s="52"/>
      <c r="U16" s="47" t="str">
        <f>IF(U15="yes",VLOOKUP(U12,A3:J368,10,FALSE),"")</f>
        <v/>
      </c>
      <c r="V16" s="54"/>
      <c r="W16" s="54"/>
      <c r="X16" s="55"/>
      <c r="Y16" s="54"/>
      <c r="Z16" s="54"/>
      <c r="AA16" s="54"/>
      <c r="AB16" s="54"/>
      <c r="AC16" s="53" t="e">
        <f>IF(S9=U6,IF(LEN(U9)=5,0,10),10)</f>
        <v>#REF!</v>
      </c>
      <c r="AD16" s="54"/>
      <c r="AE16" s="40"/>
      <c r="AF16" s="6"/>
      <c r="AG16" s="11" t="s">
        <v>45</v>
      </c>
      <c r="AH16" s="11" t="s">
        <v>46</v>
      </c>
      <c r="AI16" s="11" t="s">
        <v>30</v>
      </c>
      <c r="AJ16" s="11"/>
      <c r="AK16" s="9"/>
    </row>
    <row r="17" spans="1:37" ht="16" thickBot="1">
      <c r="A17" s="34">
        <v>45031</v>
      </c>
      <c r="B17">
        <f>IF(A17&gt;=U$12,IF(A17&lt;=$U$13,0,1),1)</f>
        <v>1</v>
      </c>
      <c r="C17" s="27">
        <v>45031</v>
      </c>
      <c r="D17" s="28">
        <f>IF(ISBLANK(C17)=FALSE,1,0)</f>
        <v>1</v>
      </c>
      <c r="E17" s="27">
        <v>45031</v>
      </c>
      <c r="F17" s="28">
        <f>IF(ISBLANK(E17)=FALSE,1,0)</f>
        <v>1</v>
      </c>
      <c r="G17" s="27" t="str">
        <f>_xlfn.IFNA(VLOOKUP(A17,$Z$6:$Z$15,1,FALSE),"Z")</f>
        <v>Z</v>
      </c>
      <c r="H17" s="28">
        <f>IF(G17="Z",0,1)</f>
        <v>0</v>
      </c>
      <c r="I17" s="28">
        <f>IF(B17+D17+F17+H17&gt;0,0,1)</f>
        <v>0</v>
      </c>
      <c r="J17" s="27">
        <v>45030</v>
      </c>
      <c r="L17" s="28">
        <f>IF($I17=1,IF(AND($AD$11="yes", $A17&lt;$AD$12),1,IF(OR($AD$11="no", $AD$11=""),IF(AND(AD$14="yes", A17&lt;AD$15),1,IF(OR(AD$14="no", AD$14=""),1,0)),0)),0)</f>
        <v>0</v>
      </c>
      <c r="M17" s="28">
        <f>IF($I17=1,IF(AND($AD$11="yes", $A17&gt;=$AD$12),IF(AND($AD$14="yes", $A17&gt;=$AD$15),0,1),0),0)</f>
        <v>0</v>
      </c>
      <c r="N17" s="28">
        <f>IF($I17=1,IF(AND($AD$14="yes", $A17&gt;=$AD$15),1,0),0)</f>
        <v>0</v>
      </c>
      <c r="R17" s="51" t="s">
        <v>50</v>
      </c>
      <c r="S17" s="79"/>
      <c r="T17" s="52"/>
      <c r="U17" s="43"/>
      <c r="V17" s="54"/>
      <c r="W17" s="56" t="s">
        <v>51</v>
      </c>
      <c r="X17" s="55"/>
      <c r="Y17" s="54"/>
      <c r="Z17" s="58"/>
      <c r="AA17" s="54"/>
      <c r="AB17" s="54"/>
      <c r="AC17" s="54"/>
      <c r="AD17" s="54"/>
      <c r="AE17" s="40"/>
      <c r="AF17" s="6"/>
      <c r="AG17" s="11" t="s">
        <v>48</v>
      </c>
      <c r="AH17" s="11" t="s">
        <v>49</v>
      </c>
      <c r="AK17" s="10"/>
    </row>
    <row r="18" spans="1:37" ht="16" thickBot="1">
      <c r="A18" s="34">
        <v>45032</v>
      </c>
      <c r="B18">
        <f>IF(A18&gt;=U$12,IF(A18&lt;=$U$13,0,1),1)</f>
        <v>1</v>
      </c>
      <c r="C18" s="27">
        <v>45032</v>
      </c>
      <c r="D18" s="28">
        <f>IF(ISBLANK(C18)=FALSE,1,0)</f>
        <v>1</v>
      </c>
      <c r="E18" s="27">
        <v>45032</v>
      </c>
      <c r="F18" s="28">
        <f>IF(ISBLANK(E18)=FALSE,1,0)</f>
        <v>1</v>
      </c>
      <c r="G18" s="27" t="str">
        <f>_xlfn.IFNA(VLOOKUP(A18,$Z$6:$Z$15,1,FALSE),"Z")</f>
        <v>Z</v>
      </c>
      <c r="H18" s="28">
        <f>IF(G18="Z",0,1)</f>
        <v>0</v>
      </c>
      <c r="I18" s="28">
        <f>IF(B18+D18+F18+H18&gt;0,0,1)</f>
        <v>0</v>
      </c>
      <c r="J18" s="27">
        <v>45031</v>
      </c>
      <c r="L18" s="28">
        <f>IF($I18=1,IF(AND($AD$11="yes", $A18&lt;$AD$12),1,IF(OR($AD$11="no", $AD$11=""),IF(AND(AD$14="yes", A18&lt;AD$15),1,IF(OR(AD$14="no", AD$14=""),1,0)),0)),0)</f>
        <v>0</v>
      </c>
      <c r="M18" s="28">
        <f>IF($I18=1,IF(AND($AD$11="yes", $A18&gt;=$AD$12),IF(AND($AD$14="yes", $A18&gt;=$AD$15),0,1),0),0)</f>
        <v>0</v>
      </c>
      <c r="N18" s="28">
        <f>IF($I18=1,IF(AND($AD$14="yes", $A18&gt;=$AD$15),1,0),0)</f>
        <v>0</v>
      </c>
      <c r="R18" s="56" t="s">
        <v>53</v>
      </c>
      <c r="S18" s="79"/>
      <c r="T18" s="52"/>
      <c r="U18" s="44"/>
      <c r="V18" s="52"/>
      <c r="W18" s="56" t="s">
        <v>83</v>
      </c>
      <c r="X18" s="54"/>
      <c r="Y18" s="54"/>
      <c r="Z18" s="55"/>
      <c r="AA18" s="54"/>
      <c r="AB18" s="54"/>
      <c r="AC18" s="54"/>
      <c r="AD18" s="54"/>
      <c r="AE18" s="40"/>
      <c r="AF18" s="6" t="s">
        <v>52</v>
      </c>
      <c r="AG18" s="67"/>
      <c r="AH18" s="67"/>
      <c r="AI18" s="76" t="str">
        <f>(IF(AG18&gt;0,(AG18*AH18)/(AJ18*AH18),""))</f>
        <v/>
      </c>
      <c r="AJ18" s="82" t="e">
        <f>IF(AH$14="Teacher",25,IF(AH$14="Teaching Assistant",32.5,37))</f>
        <v>#REF!</v>
      </c>
      <c r="AK18" s="83" t="str">
        <f>IF(AG18&lt;&gt;"",IF(AI18&gt;1,"Check",""),"")</f>
        <v/>
      </c>
    </row>
    <row r="19" spans="1:37" ht="16" thickBot="1">
      <c r="A19" s="34">
        <v>45033</v>
      </c>
      <c r="B19">
        <f>IF(A19&gt;=U$12,IF(A19&lt;=$U$13,0,1),1)</f>
        <v>1</v>
      </c>
      <c r="D19" s="28">
        <f>IF(ISBLANK(C19)=FALSE,1,0)</f>
        <v>0</v>
      </c>
      <c r="F19" s="28">
        <f>IF(ISBLANK(E19)=FALSE,1,0)</f>
        <v>0</v>
      </c>
      <c r="G19" s="27" t="str">
        <f>_xlfn.IFNA(VLOOKUP(A19,$Z$6:$Z$15,1,FALSE),"Z")</f>
        <v>Z</v>
      </c>
      <c r="H19" s="28">
        <f>IF(G19="Z",0,1)</f>
        <v>0</v>
      </c>
      <c r="I19" s="28">
        <f>IF(B19+D19+F19+H19&gt;0,0,1)</f>
        <v>0</v>
      </c>
      <c r="J19" s="27">
        <v>45032</v>
      </c>
      <c r="L19" s="28">
        <f>IF($I19=1,IF(AND($AD$11="yes", $A19&lt;$AD$12),1,IF(OR($AD$11="no", $AD$11=""),IF(AND(AD$14="yes", A19&lt;AD$15),1,IF(OR(AD$14="no", AD$14=""),1,0)),0)),0)</f>
        <v>0</v>
      </c>
      <c r="M19" s="28">
        <f>IF($I19=1,IF(AND($AD$11="yes", $A19&gt;=$AD$12),IF(AND($AD$14="yes", $A19&gt;=$AD$15),0,1),0),0)</f>
        <v>0</v>
      </c>
      <c r="N19" s="28">
        <f>IF($I19=1,IF(AND($AD$14="yes", $A19&gt;=$AD$15),1,0),0)</f>
        <v>0</v>
      </c>
      <c r="R19" s="79"/>
      <c r="S19" s="79"/>
      <c r="T19" s="52"/>
      <c r="U19" s="52"/>
      <c r="V19" s="54"/>
      <c r="W19" s="53" t="s">
        <v>55</v>
      </c>
      <c r="X19" s="53"/>
      <c r="Y19" s="57" t="str">
        <f>IF(OR(U15="no", U15=""),"yes",IF(U18="yes","yes","no"))</f>
        <v>yes</v>
      </c>
      <c r="Z19" s="53"/>
      <c r="AA19" s="54"/>
      <c r="AB19" s="54"/>
      <c r="AC19" s="54"/>
      <c r="AD19" s="54"/>
      <c r="AE19" s="42"/>
      <c r="AF19" s="6" t="s">
        <v>54</v>
      </c>
      <c r="AG19" s="67"/>
      <c r="AH19" s="67"/>
      <c r="AI19" s="76" t="str">
        <f>(IF(AG19&gt;0,(AG19*AH19)/(AJ19*AH19),""))</f>
        <v/>
      </c>
      <c r="AJ19" s="82" t="e">
        <f>IF(AH$14="Teacher",25,IF(AH$14="Teaching Assistant",32.5,37))</f>
        <v>#REF!</v>
      </c>
      <c r="AK19" s="83" t="str">
        <f>IF(AG19&lt;&gt;"",IF(AI19&gt;1,"Check",""),"")</f>
        <v/>
      </c>
    </row>
    <row r="20" spans="1:37" ht="16" thickBot="1">
      <c r="A20" s="34">
        <v>45034</v>
      </c>
      <c r="B20">
        <f>IF(A20&gt;=U$12,IF(A20&lt;=$U$13,0,1),1)</f>
        <v>1</v>
      </c>
      <c r="D20" s="28">
        <f>IF(ISBLANK(C20)=FALSE,1,0)</f>
        <v>0</v>
      </c>
      <c r="F20" s="28">
        <f>IF(ISBLANK(E20)=FALSE,1,0)</f>
        <v>0</v>
      </c>
      <c r="G20" s="27" t="str">
        <f>_xlfn.IFNA(VLOOKUP(A20,$Z$6:$Z$15,1,FALSE),"Z")</f>
        <v>Z</v>
      </c>
      <c r="H20" s="28">
        <f>IF(G20="Z",0,1)</f>
        <v>0</v>
      </c>
      <c r="I20" s="28">
        <f>IF(B20+D20+F20+H20&gt;0,0,1)</f>
        <v>0</v>
      </c>
      <c r="J20" s="27">
        <v>45033</v>
      </c>
      <c r="L20" s="28">
        <f>IF($I20=1,IF(AND($AD$11="yes", $A20&lt;$AD$12),1,IF(OR($AD$11="no", $AD$11=""),IF(AND(AD$14="yes", A20&lt;AD$15),1,IF(OR(AD$14="no", AD$14=""),1,0)),0)),0)</f>
        <v>0</v>
      </c>
      <c r="M20" s="28">
        <f>IF($I20=1,IF(AND($AD$11="yes", $A20&gt;=$AD$12),IF(AND($AD$14="yes", $A20&gt;=$AD$15),0,1),0),0)</f>
        <v>0</v>
      </c>
      <c r="N20" s="28">
        <f>IF($I20=1,IF(AND($AD$14="yes", $A20&gt;=$AD$15),1,0),0)</f>
        <v>0</v>
      </c>
      <c r="R20" s="79" t="s">
        <v>57</v>
      </c>
      <c r="S20" s="79"/>
      <c r="T20" s="52"/>
      <c r="U20" s="48">
        <f>I370</f>
        <v>0</v>
      </c>
      <c r="V20" s="54"/>
      <c r="W20" s="54"/>
      <c r="X20" s="69" t="s">
        <v>17</v>
      </c>
      <c r="Y20" s="54"/>
      <c r="Z20" s="66"/>
      <c r="AA20" s="54"/>
      <c r="AB20" s="70" t="s">
        <v>21</v>
      </c>
      <c r="AC20" s="54"/>
      <c r="AD20" s="73">
        <f>IF(AG18="",Z20,AH30)</f>
        <v>0</v>
      </c>
      <c r="AE20" s="41"/>
      <c r="AF20" s="6" t="s">
        <v>56</v>
      </c>
      <c r="AG20" s="67"/>
      <c r="AH20" s="67"/>
      <c r="AI20" s="76" t="str">
        <f>(IF(AG20&gt;0,(AG20*AH20)/(AJ20*AH20),""))</f>
        <v/>
      </c>
      <c r="AJ20" s="82" t="e">
        <f>IF(AH$14="Teacher",25,IF(AH$14="Teaching Assistant",32.5,37))</f>
        <v>#REF!</v>
      </c>
      <c r="AK20" s="83" t="str">
        <f>IF(AG20&lt;&gt;"",IF(AI20&gt;1,"Check",""),"")</f>
        <v/>
      </c>
    </row>
    <row r="21" spans="1:37" ht="16" thickBot="1">
      <c r="A21" s="34">
        <v>45035</v>
      </c>
      <c r="B21">
        <f>IF(A21&gt;=U$12,IF(A21&lt;=$U$13,0,1),1)</f>
        <v>1</v>
      </c>
      <c r="D21" s="28">
        <f>IF(ISBLANK(C21)=FALSE,1,0)</f>
        <v>0</v>
      </c>
      <c r="F21" s="28">
        <f>IF(ISBLANK(E21)=FALSE,1,0)</f>
        <v>0</v>
      </c>
      <c r="G21" s="27" t="str">
        <f>_xlfn.IFNA(VLOOKUP(A21,$Z$6:$Z$15,1,FALSE),"Z")</f>
        <v>Z</v>
      </c>
      <c r="H21" s="28">
        <f>IF(G21="Z",0,1)</f>
        <v>0</v>
      </c>
      <c r="I21" s="28">
        <f>IF(B21+D21+F21+H21&gt;0,0,1)</f>
        <v>0</v>
      </c>
      <c r="J21" s="27">
        <v>45034</v>
      </c>
      <c r="L21" s="28">
        <f>IF($I21=1,IF(AND($AD$11="yes", $A21&lt;$AD$12),1,IF(OR($AD$11="no", $AD$11=""),IF(AND(AD$14="yes", A21&lt;AD$15),1,IF(OR(AD$14="no", AD$14=""),1,0)),0)),0)</f>
        <v>0</v>
      </c>
      <c r="M21" s="28">
        <f>IF($I21=1,IF(AND($AD$11="yes", $A21&gt;=$AD$12),IF(AND($AD$14="yes", $A21&gt;=$AD$15),0,1),0),0)</f>
        <v>0</v>
      </c>
      <c r="N21" s="28">
        <f>IF($I21=1,IF(AND($AD$14="yes", $A21&gt;=$AD$15),1,0),0)</f>
        <v>0</v>
      </c>
      <c r="R21" s="79" t="s">
        <v>60</v>
      </c>
      <c r="S21" s="79"/>
      <c r="T21" s="52"/>
      <c r="U21" s="48" t="e">
        <f>IF(Y19="yes",IF(U20&gt;AC16,AC16,U20),0)</f>
        <v>#REF!</v>
      </c>
      <c r="V21" s="54"/>
      <c r="W21" s="54"/>
      <c r="X21" s="58"/>
      <c r="Y21" s="54"/>
      <c r="Z21" s="53"/>
      <c r="AA21" s="54"/>
      <c r="AB21" s="54"/>
      <c r="AC21" s="54"/>
      <c r="AD21" s="54"/>
      <c r="AF21" s="6" t="s">
        <v>59</v>
      </c>
      <c r="AG21" s="67"/>
      <c r="AH21" s="67"/>
      <c r="AI21" s="76" t="str">
        <f>(IF(AG21&gt;0,(AG21*AH21)/(AJ21*AH21),""))</f>
        <v/>
      </c>
      <c r="AJ21" s="82" t="e">
        <f>IF(AH$14="Teacher",25,IF(AH$14="Teaching Assistant",32.5,37))</f>
        <v>#REF!</v>
      </c>
      <c r="AK21" s="83" t="str">
        <f>IF(AG21&lt;&gt;"",IF(AI21&gt;1,"Check",""),"")</f>
        <v/>
      </c>
    </row>
    <row r="22" spans="1:37" ht="16" thickBot="1">
      <c r="A22" s="34">
        <v>45036</v>
      </c>
      <c r="B22">
        <f>IF(A22&gt;=U$12,IF(A22&lt;=$U$13,0,1),1)</f>
        <v>1</v>
      </c>
      <c r="D22" s="28">
        <f>IF(ISBLANK(C22)=FALSE,1,0)</f>
        <v>0</v>
      </c>
      <c r="F22" s="28">
        <f>IF(ISBLANK(E22)=FALSE,1,0)</f>
        <v>0</v>
      </c>
      <c r="G22" s="27" t="str">
        <f>_xlfn.IFNA(VLOOKUP(A22,$Z$6:$Z$15,1,FALSE),"Z")</f>
        <v>Z</v>
      </c>
      <c r="H22" s="28">
        <f>IF(G22="Z",0,1)</f>
        <v>0</v>
      </c>
      <c r="I22" s="28">
        <f>IF(B22+D22+F22+H22&gt;0,0,1)</f>
        <v>0</v>
      </c>
      <c r="J22" s="27">
        <v>45035</v>
      </c>
      <c r="L22" s="28">
        <f>IF($I22=1,IF(AND($AD$11="yes", $A22&lt;$AD$12),1,IF(OR($AD$11="no", $AD$11=""),IF(AND(AD$14="yes", A22&lt;AD$15),1,IF(OR(AD$14="no", AD$14=""),1,0)),0)),0)</f>
        <v>0</v>
      </c>
      <c r="M22" s="28">
        <f>IF($I22=1,IF(AND($AD$11="yes", $A22&gt;=$AD$12),IF(AND($AD$14="yes", $A22&gt;=$AD$15),0,1),0),0)</f>
        <v>0</v>
      </c>
      <c r="N22" s="28">
        <f>IF($I22=1,IF(AND($AD$14="yes", $A22&gt;=$AD$15),1,0),0)</f>
        <v>0</v>
      </c>
      <c r="R22" s="79" t="s">
        <v>62</v>
      </c>
      <c r="S22" s="79"/>
      <c r="T22" s="52"/>
      <c r="U22" s="48" t="e">
        <f>IF(U21="",U20,U20-U21)</f>
        <v>#REF!</v>
      </c>
      <c r="V22" s="54"/>
      <c r="W22" s="59">
        <f>I370</f>
        <v>0</v>
      </c>
      <c r="X22" s="60"/>
      <c r="Y22" s="53"/>
      <c r="Z22" s="53"/>
      <c r="AA22" s="54"/>
      <c r="AB22" s="54"/>
      <c r="AC22" s="54"/>
      <c r="AD22" s="54"/>
      <c r="AF22" s="6" t="s">
        <v>61</v>
      </c>
      <c r="AG22" s="67"/>
      <c r="AH22" s="67"/>
      <c r="AI22" s="76" t="str">
        <f>(IF(AG22&gt;0,(AG22*AH22)/(AJ22*AH22),""))</f>
        <v/>
      </c>
      <c r="AJ22" s="82" t="e">
        <f>IF(AH$14="Teacher",25,IF(AH$14="Teaching Assistant",32.5,37))</f>
        <v>#REF!</v>
      </c>
      <c r="AK22" s="83" t="str">
        <f>IF(AG22&lt;&gt;"",IF(AI22&gt;1,"Check",""),"")</f>
        <v/>
      </c>
    </row>
    <row r="23" spans="1:37" ht="16" thickBot="1">
      <c r="A23" s="34">
        <v>45037</v>
      </c>
      <c r="B23">
        <f>IF(A23&gt;=U$12,IF(A23&lt;=$U$13,0,1),1)</f>
        <v>1</v>
      </c>
      <c r="D23" s="28">
        <f>IF(ISBLANK(C23)=FALSE,1,0)</f>
        <v>0</v>
      </c>
      <c r="F23" s="28">
        <f>IF(ISBLANK(E23)=FALSE,1,0)</f>
        <v>0</v>
      </c>
      <c r="G23" s="27" t="str">
        <f>_xlfn.IFNA(VLOOKUP(A23,$Z$6:$Z$15,1,FALSE),"Z")</f>
        <v>Z</v>
      </c>
      <c r="H23" s="28">
        <f>IF(G23="Z",0,1)</f>
        <v>0</v>
      </c>
      <c r="I23" s="28">
        <f>IF(B23+D23+F23+H23&gt;0,0,1)</f>
        <v>0</v>
      </c>
      <c r="J23" s="27">
        <v>45036</v>
      </c>
      <c r="L23" s="28">
        <f>IF($I23=1,IF(AND($AD$11="yes", $A23&lt;$AD$12),1,IF(OR($AD$11="no", $AD$11=""),IF(AND(AD$14="yes", A23&lt;AD$15),1,IF(OR(AD$14="no", AD$14=""),1,0)),0)),0)</f>
        <v>0</v>
      </c>
      <c r="M23" s="28">
        <f>IF($I23=1,IF(AND($AD$11="yes", $A23&gt;=$AD$12),IF(AND($AD$14="yes", $A23&gt;=$AD$15),0,1),0),0)</f>
        <v>0</v>
      </c>
      <c r="N23" s="28">
        <f>IF($I23=1,IF(AND($AD$14="yes", $A23&gt;=$AD$15),1,0),0)</f>
        <v>0</v>
      </c>
      <c r="R23" s="79"/>
      <c r="S23" s="79"/>
      <c r="T23" s="52"/>
      <c r="U23" s="52"/>
      <c r="V23" s="54"/>
      <c r="W23" s="59"/>
      <c r="X23" s="60"/>
      <c r="Y23" s="53"/>
      <c r="Z23" s="70" t="s">
        <v>58</v>
      </c>
      <c r="AA23" s="54"/>
      <c r="AB23" s="54"/>
      <c r="AC23" s="54"/>
      <c r="AD23" s="55"/>
      <c r="AF23" s="6" t="s">
        <v>63</v>
      </c>
      <c r="AG23" s="67"/>
      <c r="AH23" s="67"/>
      <c r="AI23" s="76" t="str">
        <f>(IF(AG23&gt;0,(AG23*AH23)/(AJ23*AH23),""))</f>
        <v/>
      </c>
      <c r="AJ23" s="82" t="e">
        <f>IF(AH$14="Teacher",25,IF(AH$14="Teaching Assistant",32.5,37))</f>
        <v>#REF!</v>
      </c>
      <c r="AK23" s="83" t="str">
        <f>IF(AG23&lt;&gt;"",IF(AI23&gt;1,"Check",""),"")</f>
        <v/>
      </c>
    </row>
    <row r="24" spans="1:37" ht="16" thickBot="1">
      <c r="A24" s="34">
        <v>45038</v>
      </c>
      <c r="B24">
        <f>IF(A24&gt;=U$12,IF(A24&lt;=$U$13,0,1),1)</f>
        <v>1</v>
      </c>
      <c r="D24" s="28">
        <f>IF(ISBLANK(C24)=FALSE,1,0)</f>
        <v>0</v>
      </c>
      <c r="E24" s="27">
        <v>45038</v>
      </c>
      <c r="F24" s="28">
        <f>IF(ISBLANK(E24)=FALSE,1,0)</f>
        <v>1</v>
      </c>
      <c r="G24" s="27" t="str">
        <f>_xlfn.IFNA(VLOOKUP(A24,$Z$6:$Z$15,1,FALSE),"Z")</f>
        <v>Z</v>
      </c>
      <c r="H24" s="28">
        <f>IF(G24="Z",0,1)</f>
        <v>0</v>
      </c>
      <c r="I24" s="28">
        <f>IF(B24+D24+F24+H24&gt;0,0,1)</f>
        <v>0</v>
      </c>
      <c r="J24" s="27">
        <v>45037</v>
      </c>
      <c r="L24" s="28">
        <f>IF($I24=1,IF(AND($AD$11="yes", $A24&lt;$AD$12),1,IF(OR($AD$11="no", $AD$11=""),IF(AND(AD$14="yes", A24&lt;AD$15),1,IF(OR(AD$14="no", AD$14=""),1,0)),0)),0)</f>
        <v>0</v>
      </c>
      <c r="M24" s="28">
        <f>IF($I24=1,IF(AND($AD$11="yes", $A24&gt;=$AD$12),IF(AND($AD$14="yes", $A24&gt;=$AD$15),0,1),0),0)</f>
        <v>0</v>
      </c>
      <c r="N24" s="28">
        <f>IF($I24=1,IF(AND($AD$14="yes", $A24&gt;=$AD$15),1,0),0)</f>
        <v>0</v>
      </c>
      <c r="R24" s="79" t="s">
        <v>65</v>
      </c>
      <c r="S24" s="79"/>
      <c r="T24" s="52"/>
      <c r="U24" s="49" t="e">
        <f>_xlfn.IFNA(VLOOKUP(U6,Data!A17:B20,2,FALSE),"")</f>
        <v>#REF!</v>
      </c>
      <c r="V24" s="53"/>
      <c r="W24" s="53"/>
      <c r="X24" s="60"/>
      <c r="Y24" s="53"/>
      <c r="Z24" s="305"/>
      <c r="AA24" s="306"/>
      <c r="AB24" s="306"/>
      <c r="AC24" s="306"/>
      <c r="AD24" s="307"/>
      <c r="AF24" s="6" t="s">
        <v>64</v>
      </c>
      <c r="AG24" s="68"/>
      <c r="AH24" s="68"/>
      <c r="AI24" s="76" t="str">
        <f>(IF(AG24&gt;0,(AG24*AH24)/(AJ24*AH24),""))</f>
        <v/>
      </c>
      <c r="AJ24" s="82" t="e">
        <f>IF(AH$14="Teacher",25,IF(AH$14="Teaching Assistant",32.5,37))</f>
        <v>#REF!</v>
      </c>
      <c r="AK24" s="83" t="str">
        <f>IF(AG24&lt;&gt;"",IF(AI24&gt;1,"Check",""),"")</f>
        <v/>
      </c>
    </row>
    <row r="25" spans="1:37" ht="16" thickBot="1">
      <c r="A25" s="34">
        <v>45039</v>
      </c>
      <c r="B25">
        <f>IF(A25&gt;=U$12,IF(A25&lt;=$U$13,0,1),1)</f>
        <v>1</v>
      </c>
      <c r="D25" s="28">
        <f>IF(ISBLANK(C25)=FALSE,1,0)</f>
        <v>0</v>
      </c>
      <c r="E25" s="27">
        <v>45039</v>
      </c>
      <c r="F25" s="28">
        <f>IF(ISBLANK(E25)=FALSE,1,0)</f>
        <v>1</v>
      </c>
      <c r="G25" s="27" t="str">
        <f>_xlfn.IFNA(VLOOKUP(A25,$Z$6:$Z$15,1,FALSE),"Z")</f>
        <v>Z</v>
      </c>
      <c r="H25" s="28">
        <f>IF(G25="Z",0,1)</f>
        <v>0</v>
      </c>
      <c r="I25" s="28">
        <f>IF(B25+D25+F25+H25&gt;0,0,1)</f>
        <v>0</v>
      </c>
      <c r="J25" s="27">
        <v>45038</v>
      </c>
      <c r="L25" s="28">
        <f>IF($I25=1,IF(AND($AD$11="yes", $A25&lt;$AD$12),1,IF(OR($AD$11="no", $AD$11=""),IF(AND(AD$14="yes", A25&lt;AD$15),1,IF(OR(AD$14="no", AD$14=""),1,0)),0)),0)</f>
        <v>0</v>
      </c>
      <c r="M25" s="28">
        <f>IF($I25=1,IF(AND($AD$11="yes", $A25&gt;=$AD$12),IF(AND($AD$14="yes", $A25&gt;=$AD$15),0,1),0),0)</f>
        <v>0</v>
      </c>
      <c r="N25" s="28">
        <f>IF($I25=1,IF(AND($AD$14="yes", $A25&gt;=$AD$15),1,0),0)</f>
        <v>0</v>
      </c>
      <c r="R25" s="79"/>
      <c r="S25" s="79"/>
      <c r="T25" s="52"/>
      <c r="U25" s="52"/>
      <c r="V25" s="53"/>
      <c r="W25" s="53"/>
      <c r="X25" s="60" t="s">
        <v>66</v>
      </c>
      <c r="Y25" s="61" t="s">
        <v>67</v>
      </c>
      <c r="Z25" s="308"/>
      <c r="AA25" s="309"/>
      <c r="AB25" s="309"/>
      <c r="AC25" s="309"/>
      <c r="AD25" s="310"/>
      <c r="AF25" s="6"/>
      <c r="AG25" s="7"/>
      <c r="AI25" s="52"/>
      <c r="AJ25" s="82"/>
      <c r="AK25" s="81"/>
    </row>
    <row r="26" spans="1:37" ht="16" thickBot="1">
      <c r="A26" s="34">
        <v>45040</v>
      </c>
      <c r="B26">
        <f>IF(A26&gt;=U$12,IF(A26&lt;=$U$13,0,1),1)</f>
        <v>1</v>
      </c>
      <c r="D26" s="28">
        <f>IF(ISBLANK(C26)=FALSE,1,0)</f>
        <v>0</v>
      </c>
      <c r="F26" s="28">
        <f>IF(ISBLANK(E26)=FALSE,1,0)</f>
        <v>0</v>
      </c>
      <c r="G26" s="27" t="str">
        <f>_xlfn.IFNA(VLOOKUP(A26,$Z$6:$Z$15,1,FALSE),"Z")</f>
        <v>Z</v>
      </c>
      <c r="H26" s="28">
        <f>IF(G26="Z",0,1)</f>
        <v>0</v>
      </c>
      <c r="I26" s="28">
        <f>IF(B26+D26+F26+H26&gt;0,0,1)</f>
        <v>0</v>
      </c>
      <c r="J26" s="27">
        <v>45039</v>
      </c>
      <c r="L26" s="28">
        <f>IF($I26=1,IF(AND($AD$11="yes", $A26&lt;$AD$12),1,IF(OR($AD$11="no", $AD$11=""),IF(AND(AD$14="yes", A26&lt;AD$15),1,IF(OR(AD$14="no", AD$14=""),1,0)),0)),0)</f>
        <v>0</v>
      </c>
      <c r="M26" s="28">
        <f>IF($I26=1,IF(AND($AD$11="yes", $A26&gt;=$AD$12),IF(AND($AD$14="yes", $A26&gt;=$AD$15),0,1),0),0)</f>
        <v>0</v>
      </c>
      <c r="N26" s="28">
        <f>IF($I26=1,IF(AND($AD$14="yes", $A26&gt;=$AD$15),1,0),0)</f>
        <v>0</v>
      </c>
      <c r="R26" s="79" t="s">
        <v>69</v>
      </c>
      <c r="S26" s="79"/>
      <c r="T26" s="52"/>
      <c r="U26" s="48" t="e">
        <f>W26-X26</f>
        <v>#REF!</v>
      </c>
      <c r="V26" s="53"/>
      <c r="W26" s="59">
        <f>L370</f>
        <v>0</v>
      </c>
      <c r="X26" s="59" t="e">
        <f>IF(W26&lt;U21,W26,U21)</f>
        <v>#REF!</v>
      </c>
      <c r="Y26" s="59" t="e">
        <f>U21-X26</f>
        <v>#REF!</v>
      </c>
      <c r="Z26" s="308"/>
      <c r="AA26" s="309"/>
      <c r="AB26" s="309"/>
      <c r="AC26" s="309"/>
      <c r="AD26" s="310"/>
      <c r="AF26" s="6"/>
      <c r="AG26" s="7" t="s">
        <v>68</v>
      </c>
      <c r="AH26" s="76" t="str">
        <f>IF(AG18="","",((AG18*AH18)+(AG19*AH19)+(AG20*AH20)+(AG21*AH21)+(AG22*AH22)+(AG23*AH23)+(AG24*AH24))/AH27)</f>
        <v/>
      </c>
      <c r="AI26" s="52"/>
      <c r="AJ26" s="82" t="e">
        <f>IF(AH$14="Teacher",25,IF(AH$14="Teaching Assistant",32.5,37))</f>
        <v>#REF!</v>
      </c>
      <c r="AK26" s="81"/>
    </row>
    <row r="27" spans="1:37" ht="16" thickBot="1">
      <c r="A27" s="34">
        <v>45041</v>
      </c>
      <c r="B27">
        <f>IF(A27&gt;=U$12,IF(A27&lt;=$U$13,0,1),1)</f>
        <v>1</v>
      </c>
      <c r="D27" s="28">
        <f>IF(ISBLANK(C27)=FALSE,1,0)</f>
        <v>0</v>
      </c>
      <c r="F27" s="28">
        <f>IF(ISBLANK(E27)=FALSE,1,0)</f>
        <v>0</v>
      </c>
      <c r="G27" s="27" t="str">
        <f>_xlfn.IFNA(VLOOKUP(A27,$Z$6:$Z$15,1,FALSE),"Z")</f>
        <v>Z</v>
      </c>
      <c r="H27" s="28">
        <f>IF(G27="Z",0,1)</f>
        <v>0</v>
      </c>
      <c r="I27" s="28">
        <f>IF(B27+D27+F27+H27&gt;0,0,1)</f>
        <v>0</v>
      </c>
      <c r="J27" s="27">
        <v>45040</v>
      </c>
      <c r="L27" s="28">
        <f>IF($I27=1,IF(AND($AD$11="yes", $A27&lt;$AD$12),1,IF(OR($AD$11="no", $AD$11=""),IF(AND(AD$14="yes", A27&lt;AD$15),1,IF(OR(AD$14="no", AD$14=""),1,0)),0)),0)</f>
        <v>0</v>
      </c>
      <c r="M27" s="28">
        <f>IF($I27=1,IF(AND($AD$11="yes", $A27&gt;=$AD$12),IF(AND($AD$14="yes", $A27&gt;=$AD$15),0,1),0),0)</f>
        <v>0</v>
      </c>
      <c r="N27" s="28">
        <f>IF($I27=1,IF(AND($AD$14="yes", $A27&gt;=$AD$15),1,0),0)</f>
        <v>0</v>
      </c>
      <c r="R27" s="79" t="s">
        <v>71</v>
      </c>
      <c r="S27" s="79"/>
      <c r="T27" s="52"/>
      <c r="U27" s="48" t="e">
        <f>W27-X27</f>
        <v>#REF!</v>
      </c>
      <c r="V27" s="53"/>
      <c r="W27" s="59">
        <f>M370</f>
        <v>0</v>
      </c>
      <c r="X27" s="59" t="e">
        <f>IF(W27&lt;=Y26,W27,Y26)</f>
        <v>#REF!</v>
      </c>
      <c r="Y27" s="59" t="e">
        <f>Y26-X27</f>
        <v>#REF!</v>
      </c>
      <c r="Z27" s="311"/>
      <c r="AA27" s="312"/>
      <c r="AB27" s="312"/>
      <c r="AC27" s="312"/>
      <c r="AD27" s="313"/>
      <c r="AF27" s="6"/>
      <c r="AG27" s="7" t="s">
        <v>70</v>
      </c>
      <c r="AH27" s="76" t="str">
        <f>IF(AH18="","",SUM(AH18:AH24))</f>
        <v/>
      </c>
      <c r="AI27" s="52"/>
      <c r="AJ27" s="52"/>
      <c r="AK27" s="84"/>
    </row>
    <row r="28" spans="1:37" ht="16" thickBot="1">
      <c r="A28" s="34">
        <v>45042</v>
      </c>
      <c r="B28">
        <f>IF(A28&gt;=U$12,IF(A28&lt;=$U$13,0,1),1)</f>
        <v>1</v>
      </c>
      <c r="D28" s="28">
        <f>IF(ISBLANK(C28)=FALSE,1,0)</f>
        <v>0</v>
      </c>
      <c r="F28" s="28">
        <f>IF(ISBLANK(E28)=FALSE,1,0)</f>
        <v>0</v>
      </c>
      <c r="G28" s="27" t="str">
        <f>_xlfn.IFNA(VLOOKUP(A28,$Z$6:$Z$15,1,FALSE),"Z")</f>
        <v>Z</v>
      </c>
      <c r="H28" s="28">
        <f>IF(G28="Z",0,1)</f>
        <v>0</v>
      </c>
      <c r="I28" s="28">
        <f>IF(B28+D28+F28+H28&gt;0,0,1)</f>
        <v>0</v>
      </c>
      <c r="J28" s="27">
        <v>45041</v>
      </c>
      <c r="L28" s="28">
        <f>IF($I28=1,IF(AND($AD$11="yes", $A28&lt;$AD$12),1,IF(OR($AD$11="no", $AD$11=""),IF(AND(AD$14="yes", A28&lt;AD$15),1,IF(OR(AD$14="no", AD$14=""),1,0)),0)),0)</f>
        <v>0</v>
      </c>
      <c r="M28" s="28">
        <f>IF($I28=1,IF(AND($AD$11="yes", $A28&gt;=$AD$12),IF(AND($AD$14="yes", $A28&gt;=$AD$15),0,1),0),0)</f>
        <v>0</v>
      </c>
      <c r="N28" s="28">
        <f>IF($I28=1,IF(AND($AD$14="yes", $A28&gt;=$AD$15),1,0),0)</f>
        <v>0</v>
      </c>
      <c r="R28" s="79" t="s">
        <v>73</v>
      </c>
      <c r="S28" s="79"/>
      <c r="T28" s="52"/>
      <c r="U28" s="48" t="e">
        <f>W28-X28</f>
        <v>#REF!</v>
      </c>
      <c r="V28" s="59" t="e">
        <f>SUM(U26:U28)</f>
        <v>#REF!</v>
      </c>
      <c r="W28" s="59">
        <f>N370</f>
        <v>0</v>
      </c>
      <c r="X28" s="59" t="e">
        <f>IF(W28&lt;=Y27,W28,Y27)</f>
        <v>#REF!</v>
      </c>
      <c r="Y28" s="59" t="e">
        <f>Y27-X28</f>
        <v>#REF!</v>
      </c>
      <c r="Z28" s="54"/>
      <c r="AA28" s="54"/>
      <c r="AB28" s="54"/>
      <c r="AC28" s="54"/>
      <c r="AD28" s="54"/>
      <c r="AF28" s="6"/>
      <c r="AG28" s="7" t="s">
        <v>72</v>
      </c>
      <c r="AH28" s="76" t="str">
        <f>IF(AH18="","",(IF(AH26&gt;0,(AH26*AH27)/(AJ26*AH27),"")))</f>
        <v/>
      </c>
      <c r="AI28" s="52"/>
      <c r="AJ28" s="52"/>
      <c r="AK28" s="84"/>
    </row>
    <row r="29" spans="1:37" ht="16" thickBot="1">
      <c r="A29" s="34">
        <v>45043</v>
      </c>
      <c r="B29">
        <f>IF(A29&gt;=U$12,IF(A29&lt;=$U$13,0,1),1)</f>
        <v>1</v>
      </c>
      <c r="D29" s="28">
        <f>IF(ISBLANK(C29)=FALSE,1,0)</f>
        <v>0</v>
      </c>
      <c r="F29" s="28">
        <f>IF(ISBLANK(E29)=FALSE,1,0)</f>
        <v>0</v>
      </c>
      <c r="G29" s="27" t="str">
        <f>_xlfn.IFNA(VLOOKUP(A29,$Z$6:$Z$15,1,FALSE),"Z")</f>
        <v>Z</v>
      </c>
      <c r="H29" s="28">
        <f>IF(G29="Z",0,1)</f>
        <v>0</v>
      </c>
      <c r="I29" s="28">
        <f>IF(B29+D29+F29+H29&gt;0,0,1)</f>
        <v>0</v>
      </c>
      <c r="J29" s="27">
        <v>45042</v>
      </c>
      <c r="L29" s="28">
        <f>IF($I29=1,IF(AND($AD$11="yes", $A29&lt;$AD$12),1,IF(OR($AD$11="no", $AD$11=""),IF(AND(AD$14="yes", A29&lt;AD$15),1,IF(OR(AD$14="no", AD$14=""),1,0)),0)),0)</f>
        <v>0</v>
      </c>
      <c r="M29" s="28">
        <f>IF($I29=1,IF(AND($AD$11="yes", $A29&gt;=$AD$12),IF(AND($AD$14="yes", $A29&gt;=$AD$15),0,1),0),0)</f>
        <v>0</v>
      </c>
      <c r="N29" s="28">
        <f>IF($I29=1,IF(AND($AD$14="yes", $A29&gt;=$AD$15),1,0),0)</f>
        <v>0</v>
      </c>
      <c r="R29" s="79"/>
      <c r="S29" s="79"/>
      <c r="T29" s="52"/>
      <c r="U29" s="52"/>
      <c r="V29" s="53"/>
      <c r="W29" s="53"/>
      <c r="X29" s="60"/>
      <c r="Y29" s="53"/>
      <c r="Z29" s="54"/>
      <c r="AA29" s="54"/>
      <c r="AB29" s="54"/>
      <c r="AC29" s="54"/>
      <c r="AD29" s="54"/>
      <c r="AF29" s="6"/>
      <c r="AG29" s="7" t="s">
        <v>74</v>
      </c>
      <c r="AH29" s="77">
        <f>Z20</f>
        <v>0</v>
      </c>
      <c r="AI29" s="52"/>
      <c r="AJ29" s="52"/>
      <c r="AK29" s="84"/>
    </row>
    <row r="30" spans="1:37" ht="16" thickBot="1">
      <c r="A30" s="34">
        <v>45044</v>
      </c>
      <c r="B30">
        <f>IF(A30&gt;=U$12,IF(A30&lt;=$U$13,0,1),1)</f>
        <v>1</v>
      </c>
      <c r="D30" s="28">
        <f>IF(ISBLANK(C30)=FALSE,1,0)</f>
        <v>0</v>
      </c>
      <c r="F30" s="28">
        <f>IF(ISBLANK(E30)=FALSE,1,0)</f>
        <v>0</v>
      </c>
      <c r="G30" s="27" t="str">
        <f>_xlfn.IFNA(VLOOKUP(A30,$Z$6:$Z$15,1,FALSE),"Z")</f>
        <v>Z</v>
      </c>
      <c r="H30" s="28">
        <f>IF(G30="Z",0,1)</f>
        <v>0</v>
      </c>
      <c r="I30" s="28">
        <f>IF(B30+D30+F30+H30&gt;0,0,1)</f>
        <v>0</v>
      </c>
      <c r="J30" s="27">
        <v>45043</v>
      </c>
      <c r="L30" s="28">
        <f>IF($I30=1,IF(AND($AD$11="yes", $A30&lt;$AD$12),1,IF(OR($AD$11="no", $AD$11=""),IF(AND(AD$14="yes", A30&lt;AD$15),1,IF(OR(AD$14="no", AD$14=""),1,0)),0)),0)</f>
        <v>0</v>
      </c>
      <c r="M30" s="28">
        <f>IF($I30=1,IF(AND($AD$11="yes", $A30&gt;=$AD$12),IF(AND($AD$14="yes", $A30&gt;=$AD$15),0,1),0),0)</f>
        <v>0</v>
      </c>
      <c r="N30" s="28">
        <f>IF($I30=1,IF(AND($AD$14="yes", $A30&gt;=$AD$15),1,0),0)</f>
        <v>0</v>
      </c>
      <c r="R30" s="79" t="s">
        <v>84</v>
      </c>
      <c r="S30" s="79"/>
      <c r="T30" s="52"/>
      <c r="U30" s="50" t="e">
        <f>IF(V11&gt;=1,"CAN NOT CLAIM",W34)</f>
        <v>#REF!</v>
      </c>
      <c r="V30" s="53"/>
      <c r="W30" s="62">
        <f>IF(AD20=0,0,U24*U26*AD20)</f>
        <v>0</v>
      </c>
      <c r="X30" s="60"/>
      <c r="Y30" s="53"/>
      <c r="Z30" s="54"/>
      <c r="AA30" s="54"/>
      <c r="AB30" s="54"/>
      <c r="AC30" s="54"/>
      <c r="AD30" s="54"/>
      <c r="AF30" s="6"/>
      <c r="AG30" s="26" t="s">
        <v>75</v>
      </c>
      <c r="AH30" s="76" t="e">
        <f>AH29-AH28</f>
        <v>#VALUE!</v>
      </c>
      <c r="AI30" s="52"/>
      <c r="AJ30" s="52"/>
      <c r="AK30" s="84"/>
    </row>
    <row r="31" spans="1:37" ht="16" thickBot="1">
      <c r="A31" s="34">
        <v>45045</v>
      </c>
      <c r="B31">
        <f>IF(A31&gt;=U$12,IF(A31&lt;=$U$13,0,1),1)</f>
        <v>1</v>
      </c>
      <c r="D31" s="28">
        <f>IF(ISBLANK(C31)=FALSE,1,0)</f>
        <v>0</v>
      </c>
      <c r="E31" s="27">
        <v>45045</v>
      </c>
      <c r="F31" s="28">
        <f>IF(ISBLANK(E31)=FALSE,1,0)</f>
        <v>1</v>
      </c>
      <c r="G31" s="27" t="str">
        <f>_xlfn.IFNA(VLOOKUP(A31,$Z$6:$Z$15,1,FALSE),"Z")</f>
        <v>Z</v>
      </c>
      <c r="H31" s="28">
        <f>IF(G31="Z",0,1)</f>
        <v>0</v>
      </c>
      <c r="I31" s="28">
        <f>IF(B31+D31+F31+H31&gt;0,0,1)</f>
        <v>0</v>
      </c>
      <c r="J31" s="27">
        <v>45044</v>
      </c>
      <c r="L31" s="28">
        <f>IF($I31=1,IF(AND($AD$11="yes", $A31&lt;$AD$12),1,IF(OR($AD$11="no", $AD$11=""),IF(AND(AD$14="yes", A31&lt;AD$15),1,IF(OR(AD$14="no", AD$14=""),1,0)),0)),0)</f>
        <v>0</v>
      </c>
      <c r="M31" s="28">
        <f>IF($I31=1,IF(AND($AD$11="yes", $A31&gt;=$AD$12),IF(AND($AD$14="yes", $A31&gt;=$AD$15),0,1),0),0)</f>
        <v>0</v>
      </c>
      <c r="N31" s="28">
        <f>IF($I31=1,IF(AND($AD$14="yes", $A31&gt;=$AD$15),1,0),0)</f>
        <v>0</v>
      </c>
      <c r="R31" s="52"/>
      <c r="S31" s="52"/>
      <c r="T31" s="52"/>
      <c r="U31" s="52"/>
      <c r="V31" s="53"/>
      <c r="W31" s="62">
        <f>IF(AD20=0,0,U24*U27*AD20*0.5)</f>
        <v>0</v>
      </c>
      <c r="X31" s="60"/>
      <c r="Y31" s="53"/>
      <c r="Z31" s="54"/>
      <c r="AA31" s="54"/>
      <c r="AB31" s="54"/>
      <c r="AC31" s="54"/>
      <c r="AD31" s="54"/>
      <c r="AF31" s="8"/>
      <c r="AG31" s="26"/>
      <c r="AH31" s="52"/>
      <c r="AI31" s="52"/>
      <c r="AJ31" s="52"/>
      <c r="AK31" s="84"/>
    </row>
    <row r="32" spans="1:37" ht="16" thickBot="1">
      <c r="A32" s="34">
        <v>45046</v>
      </c>
      <c r="B32">
        <f>IF(A32&gt;=U$12,IF(A32&lt;=$U$13,0,1),1)</f>
        <v>1</v>
      </c>
      <c r="D32" s="28">
        <f>IF(ISBLANK(C32)=FALSE,1,0)</f>
        <v>0</v>
      </c>
      <c r="E32" s="27">
        <v>45046</v>
      </c>
      <c r="F32" s="28">
        <f>IF(ISBLANK(E32)=FALSE,1,0)</f>
        <v>1</v>
      </c>
      <c r="G32" s="27" t="str">
        <f>_xlfn.IFNA(VLOOKUP(A32,$Z$6:$Z$15,1,FALSE),"Z")</f>
        <v>Z</v>
      </c>
      <c r="H32" s="28">
        <f>IF(G32="Z",0,1)</f>
        <v>0</v>
      </c>
      <c r="I32" s="28">
        <f>IF(B32+D32+F32+H32&gt;0,0,1)</f>
        <v>0</v>
      </c>
      <c r="J32" s="27">
        <v>45045</v>
      </c>
      <c r="L32" s="28">
        <f>IF($I32=1,IF(AND($AD$11="yes", $A32&lt;$AD$12),1,IF(OR($AD$11="no", $AD$11=""),IF(AND(AD$14="yes", A32&lt;AD$15),1,IF(OR(AD$14="no", AD$14=""),1,0)),0)),0)</f>
        <v>0</v>
      </c>
      <c r="M32" s="28">
        <f>IF($I32=1,IF(AND($AD$11="yes", $A32&gt;=$AD$12),IF(AND($AD$14="yes", $A32&gt;=$AD$15),0,1),0),0)</f>
        <v>0</v>
      </c>
      <c r="N32" s="28">
        <f>IF($I32=1,IF(AND($AD$14="yes", $A32&gt;=$AD$15),1,0),0)</f>
        <v>0</v>
      </c>
      <c r="R32" s="79" t="s">
        <v>77</v>
      </c>
      <c r="S32" s="52"/>
      <c r="T32" s="52"/>
      <c r="U32" s="78"/>
      <c r="V32" s="53">
        <f>IF(U32="",1,0)</f>
        <v>1</v>
      </c>
      <c r="W32" s="80" t="s">
        <v>85</v>
      </c>
      <c r="X32" s="60"/>
      <c r="Y32" s="53"/>
      <c r="Z32" s="54"/>
      <c r="AA32" s="54"/>
      <c r="AB32" s="54"/>
      <c r="AC32" s="54"/>
      <c r="AD32" s="54"/>
      <c r="AF32" s="12" t="s">
        <v>34</v>
      </c>
      <c r="AG32" s="75" t="s">
        <v>12</v>
      </c>
      <c r="AH32" s="85"/>
      <c r="AI32" s="85"/>
      <c r="AJ32" s="85"/>
      <c r="AK32" s="84"/>
    </row>
    <row r="33" spans="1:37" ht="16" thickBot="1">
      <c r="A33" s="34">
        <v>45047</v>
      </c>
      <c r="B33">
        <f>IF(A33&gt;=U$12,IF(A33&lt;=$U$13,0,1),1)</f>
        <v>1</v>
      </c>
      <c r="C33" s="27">
        <v>45047</v>
      </c>
      <c r="D33" s="28">
        <f>IF(ISBLANK(C33)=FALSE,1,0)</f>
        <v>1</v>
      </c>
      <c r="F33" s="28">
        <f>IF(ISBLANK(E33)=FALSE,1,0)</f>
        <v>0</v>
      </c>
      <c r="G33" s="27" t="str">
        <f>_xlfn.IFNA(VLOOKUP(A33,$Z$6:$Z$15,1,FALSE),"Z")</f>
        <v>Z</v>
      </c>
      <c r="H33" s="28">
        <f>IF(G33="Z",0,1)</f>
        <v>0</v>
      </c>
      <c r="I33" s="28">
        <f>IF(B33+D33+F33+H33&gt;0,0,1)</f>
        <v>0</v>
      </c>
      <c r="J33" s="27">
        <v>45046</v>
      </c>
      <c r="L33" s="28">
        <f>IF($I33=1,IF(AND($AD$11="yes", $A33&lt;$AD$12),1,IF(OR($AD$11="no", $AD$11=""),IF(AND(AD$14="yes", A33&lt;AD$15),1,IF(OR(AD$14="no", AD$14=""),1,0)),0)),0)</f>
        <v>0</v>
      </c>
      <c r="M33" s="28">
        <f>IF($I33=1,IF(AND($AD$11="yes", $A33&gt;=$AD$12),IF(AND($AD$14="yes", $A33&gt;=$AD$15),0,1),0),0)</f>
        <v>0</v>
      </c>
      <c r="N33" s="28">
        <f>IF($I33=1,IF(AND($AD$14="yes", $A33&gt;=$AD$15),1,0),0)</f>
        <v>0</v>
      </c>
      <c r="V33" s="54"/>
      <c r="W33" s="54"/>
      <c r="X33" s="58"/>
      <c r="Y33" s="54"/>
      <c r="Z33" s="54"/>
      <c r="AA33" s="54"/>
      <c r="AB33" s="54"/>
      <c r="AC33" s="54"/>
      <c r="AD33" s="54"/>
      <c r="AF33" s="14"/>
      <c r="AG33" s="74" t="s">
        <v>13</v>
      </c>
      <c r="AH33" s="86"/>
      <c r="AI33" s="86"/>
      <c r="AJ33" s="86"/>
      <c r="AK33" s="87"/>
    </row>
    <row r="34" spans="1:30">
      <c r="A34" s="34">
        <v>45048</v>
      </c>
      <c r="B34">
        <f>IF(A34&gt;=U$12,IF(A34&lt;=$U$13,0,1),1)</f>
        <v>1</v>
      </c>
      <c r="D34" s="28">
        <f>IF(ISBLANK(C34)=FALSE,1,0)</f>
        <v>0</v>
      </c>
      <c r="F34" s="28">
        <f>IF(ISBLANK(E34)=FALSE,1,0)</f>
        <v>0</v>
      </c>
      <c r="G34" s="27" t="str">
        <f>_xlfn.IFNA(VLOOKUP(A34,$Z$6:$Z$15,1,FALSE),"Z")</f>
        <v>Z</v>
      </c>
      <c r="H34" s="28">
        <f>IF(G34="Z",0,1)</f>
        <v>0</v>
      </c>
      <c r="I34" s="28">
        <f>IF(B34+D34+F34+H34&gt;0,0,1)</f>
        <v>0</v>
      </c>
      <c r="J34" s="27">
        <v>45047</v>
      </c>
      <c r="L34" s="28">
        <f>IF($I34=1,IF(AND($AD$11="yes", $A34&lt;$AD$12),1,IF(OR($AD$11="no", $AD$11=""),IF(AND(AD$14="yes", A34&lt;AD$15),1,IF(OR(AD$14="no", AD$14=""),1,0)),0)),0)</f>
        <v>0</v>
      </c>
      <c r="M34" s="28">
        <f>IF($I34=1,IF(AND($AD$11="yes", $A34&gt;=$AD$12),IF(AND($AD$14="yes", $A34&gt;=$AD$15),0,1),0),0)</f>
        <v>0</v>
      </c>
      <c r="N34" s="28">
        <f>IF($I34=1,IF(AND($AD$14="yes", $A34&gt;=$AD$15),1,0),0)</f>
        <v>0</v>
      </c>
      <c r="V34" s="54"/>
      <c r="W34" s="62">
        <f>SUM(W30:W31)</f>
        <v>0</v>
      </c>
      <c r="X34" s="60"/>
      <c r="Y34" s="53"/>
      <c r="Z34" s="54"/>
      <c r="AA34" s="54"/>
      <c r="AB34" s="54"/>
      <c r="AC34" s="54"/>
      <c r="AD34" s="54"/>
    </row>
    <row r="35" spans="1:31">
      <c r="A35" s="34">
        <v>45049</v>
      </c>
      <c r="B35">
        <f>IF(A35&gt;=U$12,IF(A35&lt;=$U$13,0,1),1)</f>
        <v>1</v>
      </c>
      <c r="D35" s="28">
        <f>IF(ISBLANK(C35)=FALSE,1,0)</f>
        <v>0</v>
      </c>
      <c r="F35" s="28">
        <f>IF(ISBLANK(E35)=FALSE,1,0)</f>
        <v>0</v>
      </c>
      <c r="G35" s="27" t="str">
        <f>_xlfn.IFNA(VLOOKUP(A35,$Z$6:$Z$15,1,FALSE),"Z")</f>
        <v>Z</v>
      </c>
      <c r="H35" s="28">
        <f>IF(G35="Z",0,1)</f>
        <v>0</v>
      </c>
      <c r="I35" s="28">
        <f>IF(B35+D35+F35+H35&gt;0,0,1)</f>
        <v>0</v>
      </c>
      <c r="J35" s="27">
        <v>45048</v>
      </c>
      <c r="L35" s="28">
        <f>IF($I35=1,IF(AND($AD$11="yes", $A35&lt;$AD$12),1,IF(OR($AD$11="no", $AD$11=""),IF(AND(AD$14="yes", A35&lt;AD$15),1,IF(OR(AD$14="no", AD$14=""),1,0)),0)),0)</f>
        <v>0</v>
      </c>
      <c r="M35" s="28">
        <f>IF($I35=1,IF(AND($AD$11="yes", $A35&gt;=$AD$12),IF(AND($AD$14="yes", $A35&gt;=$AD$15),0,1),0),0)</f>
        <v>0</v>
      </c>
      <c r="N35" s="28">
        <f>IF($I35=1,IF(AND($AD$14="yes", $A35&gt;=$AD$15),1,0),0)</f>
        <v>0</v>
      </c>
      <c r="V35" s="54"/>
      <c r="W35" s="54"/>
      <c r="X35" s="54"/>
      <c r="Y35" s="54"/>
      <c r="Z35" s="54"/>
      <c r="AA35" s="54"/>
      <c r="AB35" s="54"/>
      <c r="AC35" s="54"/>
      <c r="AD35" s="54"/>
      <c r="AE35" s="40"/>
    </row>
    <row r="36" spans="1:31">
      <c r="A36" s="34">
        <v>45050</v>
      </c>
      <c r="B36">
        <f>IF(A36&gt;=U$12,IF(A36&lt;=$U$13,0,1),1)</f>
        <v>1</v>
      </c>
      <c r="D36" s="28">
        <f>IF(ISBLANK(C36)=FALSE,1,0)</f>
        <v>0</v>
      </c>
      <c r="F36" s="28">
        <f>IF(ISBLANK(E36)=FALSE,1,0)</f>
        <v>0</v>
      </c>
      <c r="G36" s="27" t="str">
        <f>_xlfn.IFNA(VLOOKUP(A36,$Z$6:$Z$15,1,FALSE),"Z")</f>
        <v>Z</v>
      </c>
      <c r="H36" s="28">
        <f>IF(G36="Z",0,1)</f>
        <v>0</v>
      </c>
      <c r="I36" s="28">
        <f>IF(B36+D36+F36+H36&gt;0,0,1)</f>
        <v>0</v>
      </c>
      <c r="J36" s="27">
        <v>45049</v>
      </c>
      <c r="L36" s="28">
        <f>IF($I36=1,IF(AND($AD$11="yes", $A36&lt;$AD$12),1,IF(OR($AD$11="no", $AD$11=""),IF(AND(AD$14="yes", A36&lt;AD$15),1,IF(OR(AD$14="no", AD$14=""),1,0)),0)),0)</f>
        <v>0</v>
      </c>
      <c r="M36" s="28">
        <f>IF($I36=1,IF(AND($AD$11="yes", $A36&gt;=$AD$12),IF(AND($AD$14="yes", $A36&gt;=$AD$15),0,1),0),0)</f>
        <v>0</v>
      </c>
      <c r="N36" s="28">
        <f>IF($I36=1,IF(AND($AD$14="yes", $A36&gt;=$AD$15),1,0),0)</f>
        <v>0</v>
      </c>
      <c r="V36" s="54"/>
      <c r="W36" s="54"/>
      <c r="X36" s="54"/>
      <c r="Y36" s="54"/>
      <c r="Z36" s="54"/>
      <c r="AA36" s="54"/>
      <c r="AB36" s="54"/>
      <c r="AC36" s="54"/>
      <c r="AD36" s="54"/>
      <c r="AE36" s="40"/>
    </row>
    <row r="37" spans="1:31">
      <c r="A37" s="34">
        <v>45051</v>
      </c>
      <c r="B37">
        <f>IF(A37&gt;=U$12,IF(A37&lt;=$U$13,0,1),1)</f>
        <v>1</v>
      </c>
      <c r="D37" s="28">
        <f>IF(ISBLANK(C37)=FALSE,1,0)</f>
        <v>0</v>
      </c>
      <c r="F37" s="28">
        <f>IF(ISBLANK(E37)=FALSE,1,0)</f>
        <v>0</v>
      </c>
      <c r="G37" s="27" t="str">
        <f>_xlfn.IFNA(VLOOKUP(A37,$Z$6:$Z$15,1,FALSE),"Z")</f>
        <v>Z</v>
      </c>
      <c r="H37" s="28">
        <f>IF(G37="Z",0,1)</f>
        <v>0</v>
      </c>
      <c r="I37" s="28">
        <f>IF(B37+D37+F37+H37&gt;0,0,1)</f>
        <v>0</v>
      </c>
      <c r="J37" s="27">
        <v>45050</v>
      </c>
      <c r="L37" s="28">
        <f>IF($I37=1,IF(AND($AD$11="yes", $A37&lt;$AD$12),1,IF(OR($AD$11="no", $AD$11=""),IF(AND(AD$14="yes", A37&lt;AD$15),1,IF(OR(AD$14="no", AD$14=""),1,0)),0)),0)</f>
        <v>0</v>
      </c>
      <c r="M37" s="28">
        <f>IF($I37=1,IF(AND($AD$11="yes", $A37&gt;=$AD$12),IF(AND($AD$14="yes", $A37&gt;=$AD$15),0,1),0),0)</f>
        <v>0</v>
      </c>
      <c r="N37" s="28">
        <f>IF($I37=1,IF(AND($AD$14="yes", $A37&gt;=$AD$15),1,0),0)</f>
        <v>0</v>
      </c>
      <c r="V37" s="54"/>
      <c r="W37" s="54"/>
      <c r="X37" s="54"/>
      <c r="Y37" s="54"/>
      <c r="Z37" s="54"/>
      <c r="AA37" s="54"/>
      <c r="AB37" s="54"/>
      <c r="AC37" s="54"/>
      <c r="AD37" s="54"/>
      <c r="AE37" s="40"/>
    </row>
    <row r="38" spans="1:30">
      <c r="A38" s="34">
        <v>45052</v>
      </c>
      <c r="B38">
        <f>IF(A38&gt;=U$12,IF(A38&lt;=$U$13,0,1),1)</f>
        <v>1</v>
      </c>
      <c r="D38" s="28">
        <f>IF(ISBLANK(C38)=FALSE,1,0)</f>
        <v>0</v>
      </c>
      <c r="E38" s="27">
        <v>45052</v>
      </c>
      <c r="F38" s="28">
        <f>IF(ISBLANK(E38)=FALSE,1,0)</f>
        <v>1</v>
      </c>
      <c r="G38" s="27" t="str">
        <f>_xlfn.IFNA(VLOOKUP(A38,$Z$6:$Z$15,1,FALSE),"Z")</f>
        <v>Z</v>
      </c>
      <c r="H38" s="28">
        <f>IF(G38="Z",0,1)</f>
        <v>0</v>
      </c>
      <c r="I38" s="28">
        <f>IF(B38+D38+F38+H38&gt;0,0,1)</f>
        <v>0</v>
      </c>
      <c r="J38" s="27">
        <v>45051</v>
      </c>
      <c r="L38" s="28">
        <f>IF($I38=1,IF(AND($AD$11="yes", $A38&lt;$AD$12),1,IF(OR($AD$11="no", $AD$11=""),IF(AND(AD$14="yes", A38&lt;AD$15),1,IF(OR(AD$14="no", AD$14=""),1,0)),0)),0)</f>
        <v>0</v>
      </c>
      <c r="M38" s="28">
        <f>IF($I38=1,IF(AND($AD$11="yes", $A38&gt;=$AD$12),IF(AND($AD$14="yes", $A38&gt;=$AD$15),0,1),0),0)</f>
        <v>0</v>
      </c>
      <c r="N38" s="28">
        <f>IF($I38=1,IF(AND($AD$14="yes", $A38&gt;=$AD$15),1,0),0)</f>
        <v>0</v>
      </c>
      <c r="V38" s="54"/>
      <c r="W38" s="54"/>
      <c r="X38" s="52"/>
      <c r="Y38" s="52"/>
      <c r="Z38" s="58"/>
      <c r="AA38" s="54"/>
      <c r="AB38" s="54"/>
      <c r="AC38" s="54"/>
      <c r="AD38" s="54"/>
    </row>
    <row r="39" spans="1:30">
      <c r="A39" s="34">
        <v>45053</v>
      </c>
      <c r="B39">
        <f>IF(A39&gt;=U$12,IF(A39&lt;=$U$13,0,1),1)</f>
        <v>1</v>
      </c>
      <c r="D39" s="28">
        <f>IF(ISBLANK(C39)=FALSE,1,0)</f>
        <v>0</v>
      </c>
      <c r="E39" s="27">
        <v>45053</v>
      </c>
      <c r="F39" s="28">
        <f>IF(ISBLANK(E39)=FALSE,1,0)</f>
        <v>1</v>
      </c>
      <c r="G39" s="27" t="str">
        <f>_xlfn.IFNA(VLOOKUP(A39,$Z$6:$Z$15,1,FALSE),"Z")</f>
        <v>Z</v>
      </c>
      <c r="H39" s="28">
        <f>IF(G39="Z",0,1)</f>
        <v>0</v>
      </c>
      <c r="I39" s="28">
        <f>IF(B39+D39+F39+H39&gt;0,0,1)</f>
        <v>0</v>
      </c>
      <c r="J39" s="27">
        <v>45052</v>
      </c>
      <c r="L39" s="28">
        <f>IF($I39=1,IF(AND($AD$11="yes", $A39&lt;$AD$12),1,IF(OR($AD$11="no", $AD$11=""),IF(AND(AD$14="yes", A39&lt;AD$15),1,IF(OR(AD$14="no", AD$14=""),1,0)),0)),0)</f>
        <v>0</v>
      </c>
      <c r="M39" s="28">
        <f>IF($I39=1,IF(AND($AD$11="yes", $A39&gt;=$AD$12),IF(AND($AD$14="yes", $A39&gt;=$AD$15),0,1),0),0)</f>
        <v>0</v>
      </c>
      <c r="N39" s="28">
        <f>IF($I39=1,IF(AND($AD$14="yes", $A39&gt;=$AD$15),1,0),0)</f>
        <v>0</v>
      </c>
      <c r="V39" s="40"/>
      <c r="W39" s="40"/>
      <c r="Z39" s="58"/>
      <c r="AA39" s="54"/>
      <c r="AB39" s="54"/>
      <c r="AC39" s="54"/>
      <c r="AD39" s="54"/>
    </row>
    <row r="40" spans="1:30">
      <c r="A40" s="34">
        <v>45054</v>
      </c>
      <c r="B40">
        <f>IF(A40&gt;=U$12,IF(A40&lt;=$U$13,0,1),1)</f>
        <v>1</v>
      </c>
      <c r="C40" s="27">
        <v>45054</v>
      </c>
      <c r="D40" s="28">
        <f>IF(ISBLANK(C40)=FALSE,1,0)</f>
        <v>1</v>
      </c>
      <c r="F40" s="28">
        <f>IF(ISBLANK(E40)=FALSE,1,0)</f>
        <v>0</v>
      </c>
      <c r="G40" s="27" t="str">
        <f>_xlfn.IFNA(VLOOKUP(A40,$Z$6:$Z$15,1,FALSE),"Z")</f>
        <v>Z</v>
      </c>
      <c r="H40" s="28">
        <f>IF(G40="Z",0,1)</f>
        <v>0</v>
      </c>
      <c r="I40" s="28">
        <f>IF(B40+D40+F40+H40&gt;0,0,1)</f>
        <v>0</v>
      </c>
      <c r="J40" s="27">
        <v>45053</v>
      </c>
      <c r="L40" s="28">
        <f>IF($I40=1,IF(AND($AD$11="yes", $A40&lt;$AD$12),1,IF(OR($AD$11="no", $AD$11=""),IF(AND(AD$14="yes", A40&lt;AD$15),1,IF(OR(AD$14="no", AD$14=""),1,0)),0)),0)</f>
        <v>0</v>
      </c>
      <c r="M40" s="28">
        <f>IF($I40=1,IF(AND($AD$11="yes", $A40&gt;=$AD$12),IF(AND($AD$14="yes", $A40&gt;=$AD$15),0,1),0),0)</f>
        <v>0</v>
      </c>
      <c r="N40" s="28">
        <f>IF($I40=1,IF(AND($AD$14="yes", $A40&gt;=$AD$15),1,0),0)</f>
        <v>0</v>
      </c>
      <c r="Z40" s="58"/>
      <c r="AA40" s="54"/>
      <c r="AB40" s="54"/>
      <c r="AC40" s="54"/>
      <c r="AD40" s="54"/>
    </row>
    <row r="41" spans="1:14">
      <c r="A41" s="34">
        <v>45055</v>
      </c>
      <c r="B41">
        <f>IF(A41&gt;=U$12,IF(A41&lt;=$U$13,0,1),1)</f>
        <v>1</v>
      </c>
      <c r="D41" s="28">
        <f>IF(ISBLANK(C41)=FALSE,1,0)</f>
        <v>0</v>
      </c>
      <c r="F41" s="28">
        <f>IF(ISBLANK(E41)=FALSE,1,0)</f>
        <v>0</v>
      </c>
      <c r="G41" s="27" t="str">
        <f>_xlfn.IFNA(VLOOKUP(A41,$Z$6:$Z$15,1,FALSE),"Z")</f>
        <v>Z</v>
      </c>
      <c r="H41" s="28">
        <f>IF(G41="Z",0,1)</f>
        <v>0</v>
      </c>
      <c r="I41" s="28">
        <f>IF(B41+D41+F41+H41&gt;0,0,1)</f>
        <v>0</v>
      </c>
      <c r="J41" s="27">
        <v>45054</v>
      </c>
      <c r="L41" s="28">
        <f>IF($I41=1,IF(AND($AD$11="yes", $A41&lt;$AD$12),1,IF(OR($AD$11="no", $AD$11=""),IF(AND(AD$14="yes", A41&lt;AD$15),1,IF(OR(AD$14="no", AD$14=""),1,0)),0)),0)</f>
        <v>0</v>
      </c>
      <c r="M41" s="28">
        <f>IF($I41=1,IF(AND($AD$11="yes", $A41&gt;=$AD$12),IF(AND($AD$14="yes", $A41&gt;=$AD$15),0,1),0),0)</f>
        <v>0</v>
      </c>
      <c r="N41" s="28">
        <f>IF($I41=1,IF(AND($AD$14="yes", $A41&gt;=$AD$15),1,0),0)</f>
        <v>0</v>
      </c>
    </row>
    <row r="42" spans="1:14">
      <c r="A42" s="34">
        <v>45056</v>
      </c>
      <c r="B42">
        <f>IF(A42&gt;=U$12,IF(A42&lt;=$U$13,0,1),1)</f>
        <v>1</v>
      </c>
      <c r="D42" s="28">
        <f>IF(ISBLANK(C42)=FALSE,1,0)</f>
        <v>0</v>
      </c>
      <c r="F42" s="28">
        <f>IF(ISBLANK(E42)=FALSE,1,0)</f>
        <v>0</v>
      </c>
      <c r="G42" s="27" t="str">
        <f>_xlfn.IFNA(VLOOKUP(A42,$Z$6:$Z$15,1,FALSE),"Z")</f>
        <v>Z</v>
      </c>
      <c r="H42" s="28">
        <f>IF(G42="Z",0,1)</f>
        <v>0</v>
      </c>
      <c r="I42" s="28">
        <f>IF(B42+D42+F42+H42&gt;0,0,1)</f>
        <v>0</v>
      </c>
      <c r="J42" s="27">
        <v>45055</v>
      </c>
      <c r="L42" s="28">
        <f>IF($I42=1,IF(AND($AD$11="yes", $A42&lt;$AD$12),1,IF(OR($AD$11="no", $AD$11=""),IF(AND(AD$14="yes", A42&lt;AD$15),1,IF(OR(AD$14="no", AD$14=""),1,0)),0)),0)</f>
        <v>0</v>
      </c>
      <c r="M42" s="28">
        <f>IF($I42=1,IF(AND($AD$11="yes", $A42&gt;=$AD$12),IF(AND($AD$14="yes", $A42&gt;=$AD$15),0,1),0),0)</f>
        <v>0</v>
      </c>
      <c r="N42" s="28">
        <f>IF($I42=1,IF(AND($AD$14="yes", $A42&gt;=$AD$15),1,0),0)</f>
        <v>0</v>
      </c>
    </row>
    <row r="43" spans="1:14">
      <c r="A43" s="34">
        <v>45057</v>
      </c>
      <c r="B43">
        <f>IF(A43&gt;=U$12,IF(A43&lt;=$U$13,0,1),1)</f>
        <v>1</v>
      </c>
      <c r="D43" s="28">
        <f>IF(ISBLANK(C43)=FALSE,1,0)</f>
        <v>0</v>
      </c>
      <c r="F43" s="28">
        <f>IF(ISBLANK(E43)=FALSE,1,0)</f>
        <v>0</v>
      </c>
      <c r="G43" s="27" t="str">
        <f>_xlfn.IFNA(VLOOKUP(A43,$Z$6:$Z$15,1,FALSE),"Z")</f>
        <v>Z</v>
      </c>
      <c r="H43" s="28">
        <f>IF(G43="Z",0,1)</f>
        <v>0</v>
      </c>
      <c r="I43" s="28">
        <f>IF(B43+D43+F43+H43&gt;0,0,1)</f>
        <v>0</v>
      </c>
      <c r="J43" s="27">
        <v>45056</v>
      </c>
      <c r="L43" s="28">
        <f>IF($I43=1,IF(AND($AD$11="yes", $A43&lt;$AD$12),1,IF(OR($AD$11="no", $AD$11=""),IF(AND(AD$14="yes", A43&lt;AD$15),1,IF(OR(AD$14="no", AD$14=""),1,0)),0)),0)</f>
        <v>0</v>
      </c>
      <c r="M43" s="28">
        <f>IF($I43=1,IF(AND($AD$11="yes", $A43&gt;=$AD$12),IF(AND($AD$14="yes", $A43&gt;=$AD$15),0,1),0),0)</f>
        <v>0</v>
      </c>
      <c r="N43" s="28">
        <f>IF($I43=1,IF(AND($AD$14="yes", $A43&gt;=$AD$15),1,0),0)</f>
        <v>0</v>
      </c>
    </row>
    <row r="44" spans="1:14">
      <c r="A44" s="34">
        <v>45058</v>
      </c>
      <c r="B44">
        <f>IF(A44&gt;=U$12,IF(A44&lt;=$U$13,0,1),1)</f>
        <v>1</v>
      </c>
      <c r="D44" s="28">
        <f>IF(ISBLANK(C44)=FALSE,1,0)</f>
        <v>0</v>
      </c>
      <c r="F44" s="28">
        <f>IF(ISBLANK(E44)=FALSE,1,0)</f>
        <v>0</v>
      </c>
      <c r="G44" s="27" t="str">
        <f>_xlfn.IFNA(VLOOKUP(A44,$Z$6:$Z$15,1,FALSE),"Z")</f>
        <v>Z</v>
      </c>
      <c r="H44" s="28">
        <f>IF(G44="Z",0,1)</f>
        <v>0</v>
      </c>
      <c r="I44" s="28">
        <f>IF(B44+D44+F44+H44&gt;0,0,1)</f>
        <v>0</v>
      </c>
      <c r="J44" s="27">
        <v>45057</v>
      </c>
      <c r="L44" s="28">
        <f>IF($I44=1,IF(AND($AD$11="yes", $A44&lt;$AD$12),1,IF(OR($AD$11="no", $AD$11=""),IF(AND(AD$14="yes", A44&lt;AD$15),1,IF(OR(AD$14="no", AD$14=""),1,0)),0)),0)</f>
        <v>0</v>
      </c>
      <c r="M44" s="28">
        <f>IF($I44=1,IF(AND($AD$11="yes", $A44&gt;=$AD$12),IF(AND($AD$14="yes", $A44&gt;=$AD$15),0,1),0),0)</f>
        <v>0</v>
      </c>
      <c r="N44" s="28">
        <f>IF($I44=1,IF(AND($AD$14="yes", $A44&gt;=$AD$15),1,0),0)</f>
        <v>0</v>
      </c>
    </row>
    <row r="45" spans="1:14">
      <c r="A45" s="34">
        <v>45059</v>
      </c>
      <c r="B45">
        <f>IF(A45&gt;=U$12,IF(A45&lt;=$U$13,0,1),1)</f>
        <v>1</v>
      </c>
      <c r="D45" s="28">
        <f>IF(ISBLANK(C45)=FALSE,1,0)</f>
        <v>0</v>
      </c>
      <c r="E45" s="27">
        <v>45059</v>
      </c>
      <c r="F45" s="28">
        <f>IF(ISBLANK(E45)=FALSE,1,0)</f>
        <v>1</v>
      </c>
      <c r="G45" s="27" t="str">
        <f>_xlfn.IFNA(VLOOKUP(A45,$Z$6:$Z$15,1,FALSE),"Z")</f>
        <v>Z</v>
      </c>
      <c r="H45" s="28">
        <f>IF(G45="Z",0,1)</f>
        <v>0</v>
      </c>
      <c r="I45" s="28">
        <f>IF(B45+D45+F45+H45&gt;0,0,1)</f>
        <v>0</v>
      </c>
      <c r="J45" s="27">
        <v>45058</v>
      </c>
      <c r="L45" s="28">
        <f>IF($I45=1,IF(AND($AD$11="yes", $A45&lt;$AD$12),1,IF(OR($AD$11="no", $AD$11=""),IF(AND(AD$14="yes", A45&lt;AD$15),1,IF(OR(AD$14="no", AD$14=""),1,0)),0)),0)</f>
        <v>0</v>
      </c>
      <c r="M45" s="28">
        <f>IF($I45=1,IF(AND($AD$11="yes", $A45&gt;=$AD$12),IF(AND($AD$14="yes", $A45&gt;=$AD$15),0,1),0),0)</f>
        <v>0</v>
      </c>
      <c r="N45" s="28">
        <f>IF($I45=1,IF(AND($AD$14="yes", $A45&gt;=$AD$15),1,0),0)</f>
        <v>0</v>
      </c>
    </row>
    <row r="46" spans="1:14">
      <c r="A46" s="34">
        <v>45060</v>
      </c>
      <c r="B46">
        <f>IF(A46&gt;=U$12,IF(A46&lt;=$U$13,0,1),1)</f>
        <v>1</v>
      </c>
      <c r="D46" s="28">
        <f>IF(ISBLANK(C46)=FALSE,1,0)</f>
        <v>0</v>
      </c>
      <c r="E46" s="27">
        <v>45060</v>
      </c>
      <c r="F46" s="28">
        <f>IF(ISBLANK(E46)=FALSE,1,0)</f>
        <v>1</v>
      </c>
      <c r="G46" s="27" t="str">
        <f>_xlfn.IFNA(VLOOKUP(A46,$Z$6:$Z$15,1,FALSE),"Z")</f>
        <v>Z</v>
      </c>
      <c r="H46" s="28">
        <f>IF(G46="Z",0,1)</f>
        <v>0</v>
      </c>
      <c r="I46" s="28">
        <f>IF(B46+D46+F46+H46&gt;0,0,1)</f>
        <v>0</v>
      </c>
      <c r="J46" s="27">
        <v>45059</v>
      </c>
      <c r="L46" s="28">
        <f>IF($I46=1,IF(AND($AD$11="yes", $A46&lt;$AD$12),1,IF(OR($AD$11="no", $AD$11=""),IF(AND(AD$14="yes", A46&lt;AD$15),1,IF(OR(AD$14="no", AD$14=""),1,0)),0)),0)</f>
        <v>0</v>
      </c>
      <c r="M46" s="28">
        <f>IF($I46=1,IF(AND($AD$11="yes", $A46&gt;=$AD$12),IF(AND($AD$14="yes", $A46&gt;=$AD$15),0,1),0),0)</f>
        <v>0</v>
      </c>
      <c r="N46" s="28">
        <f>IF($I46=1,IF(AND($AD$14="yes", $A46&gt;=$AD$15),1,0),0)</f>
        <v>0</v>
      </c>
    </row>
    <row r="47" spans="1:14">
      <c r="A47" s="34">
        <v>45061</v>
      </c>
      <c r="B47">
        <f>IF(A47&gt;=U$12,IF(A47&lt;=$U$13,0,1),1)</f>
        <v>1</v>
      </c>
      <c r="D47" s="28">
        <f>IF(ISBLANK(C47)=FALSE,1,0)</f>
        <v>0</v>
      </c>
      <c r="F47" s="28">
        <f>IF(ISBLANK(E47)=FALSE,1,0)</f>
        <v>0</v>
      </c>
      <c r="G47" s="27" t="str">
        <f>_xlfn.IFNA(VLOOKUP(A47,$Z$6:$Z$15,1,FALSE),"Z")</f>
        <v>Z</v>
      </c>
      <c r="H47" s="28">
        <f>IF(G47="Z",0,1)</f>
        <v>0</v>
      </c>
      <c r="I47" s="28">
        <f>IF(B47+D47+F47+H47&gt;0,0,1)</f>
        <v>0</v>
      </c>
      <c r="J47" s="27">
        <v>45060</v>
      </c>
      <c r="L47" s="28">
        <f>IF($I47=1,IF(AND($AD$11="yes", $A47&lt;$AD$12),1,IF(OR($AD$11="no", $AD$11=""),IF(AND(AD$14="yes", A47&lt;AD$15),1,IF(OR(AD$14="no", AD$14=""),1,0)),0)),0)</f>
        <v>0</v>
      </c>
      <c r="M47" s="28">
        <f>IF($I47=1,IF(AND($AD$11="yes", $A47&gt;=$AD$12),IF(AND($AD$14="yes", $A47&gt;=$AD$15),0,1),0),0)</f>
        <v>0</v>
      </c>
      <c r="N47" s="28">
        <f>IF($I47=1,IF(AND($AD$14="yes", $A47&gt;=$AD$15),1,0),0)</f>
        <v>0</v>
      </c>
    </row>
    <row r="48" spans="1:14">
      <c r="A48" s="34">
        <v>45062</v>
      </c>
      <c r="B48">
        <f>IF(A48&gt;=U$12,IF(A48&lt;=$U$13,0,1),1)</f>
        <v>1</v>
      </c>
      <c r="D48" s="28">
        <f>IF(ISBLANK(C48)=FALSE,1,0)</f>
        <v>0</v>
      </c>
      <c r="F48" s="28">
        <f>IF(ISBLANK(E48)=FALSE,1,0)</f>
        <v>0</v>
      </c>
      <c r="G48" s="27" t="str">
        <f>_xlfn.IFNA(VLOOKUP(A48,$Z$6:$Z$15,1,FALSE),"Z")</f>
        <v>Z</v>
      </c>
      <c r="H48" s="28">
        <f>IF(G48="Z",0,1)</f>
        <v>0</v>
      </c>
      <c r="I48" s="28">
        <f>IF(B48+D48+F48+H48&gt;0,0,1)</f>
        <v>0</v>
      </c>
      <c r="J48" s="27">
        <v>45061</v>
      </c>
      <c r="L48" s="28">
        <f>IF($I48=1,IF(AND($AD$11="yes", $A48&lt;$AD$12),1,IF(OR($AD$11="no", $AD$11=""),IF(AND(AD$14="yes", A48&lt;AD$15),1,IF(OR(AD$14="no", AD$14=""),1,0)),0)),0)</f>
        <v>0</v>
      </c>
      <c r="M48" s="28">
        <f>IF($I48=1,IF(AND($AD$11="yes", $A48&gt;=$AD$12),IF(AND($AD$14="yes", $A48&gt;=$AD$15),0,1),0),0)</f>
        <v>0</v>
      </c>
      <c r="N48" s="28">
        <f>IF($I48=1,IF(AND($AD$14="yes", $A48&gt;=$AD$15),1,0),0)</f>
        <v>0</v>
      </c>
    </row>
    <row r="49" spans="1:14">
      <c r="A49" s="34">
        <v>45063</v>
      </c>
      <c r="B49">
        <f>IF(A49&gt;=U$12,IF(A49&lt;=$U$13,0,1),1)</f>
        <v>1</v>
      </c>
      <c r="D49" s="28">
        <f>IF(ISBLANK(C49)=FALSE,1,0)</f>
        <v>0</v>
      </c>
      <c r="F49" s="28">
        <f>IF(ISBLANK(E49)=FALSE,1,0)</f>
        <v>0</v>
      </c>
      <c r="G49" s="27" t="str">
        <f>_xlfn.IFNA(VLOOKUP(A49,$Z$6:$Z$15,1,FALSE),"Z")</f>
        <v>Z</v>
      </c>
      <c r="H49" s="28">
        <f>IF(G49="Z",0,1)</f>
        <v>0</v>
      </c>
      <c r="I49" s="28">
        <f>IF(B49+D49+F49+H49&gt;0,0,1)</f>
        <v>0</v>
      </c>
      <c r="J49" s="27">
        <v>45062</v>
      </c>
      <c r="L49" s="28">
        <f>IF($I49=1,IF(AND($AD$11="yes", $A49&lt;$AD$12),1,IF(OR($AD$11="no", $AD$11=""),IF(AND(AD$14="yes", A49&lt;AD$15),1,IF(OR(AD$14="no", AD$14=""),1,0)),0)),0)</f>
        <v>0</v>
      </c>
      <c r="M49" s="28">
        <f>IF($I49=1,IF(AND($AD$11="yes", $A49&gt;=$AD$12),IF(AND($AD$14="yes", $A49&gt;=$AD$15),0,1),0),0)</f>
        <v>0</v>
      </c>
      <c r="N49" s="28">
        <f>IF($I49=1,IF(AND($AD$14="yes", $A49&gt;=$AD$15),1,0),0)</f>
        <v>0</v>
      </c>
    </row>
    <row r="50" spans="1:14">
      <c r="A50" s="34">
        <v>45064</v>
      </c>
      <c r="B50">
        <f>IF(A50&gt;=U$12,IF(A50&lt;=$U$13,0,1),1)</f>
        <v>1</v>
      </c>
      <c r="D50" s="28">
        <f>IF(ISBLANK(C50)=FALSE,1,0)</f>
        <v>0</v>
      </c>
      <c r="F50" s="28">
        <f>IF(ISBLANK(E50)=FALSE,1,0)</f>
        <v>0</v>
      </c>
      <c r="G50" s="27" t="str">
        <f>_xlfn.IFNA(VLOOKUP(A50,$Z$6:$Z$15,1,FALSE),"Z")</f>
        <v>Z</v>
      </c>
      <c r="H50" s="28">
        <f>IF(G50="Z",0,1)</f>
        <v>0</v>
      </c>
      <c r="I50" s="28">
        <f>IF(B50+D50+F50+H50&gt;0,0,1)</f>
        <v>0</v>
      </c>
      <c r="J50" s="27">
        <v>45063</v>
      </c>
      <c r="L50" s="28">
        <f>IF($I50=1,IF(AND($AD$11="yes", $A50&lt;$AD$12),1,IF(OR($AD$11="no", $AD$11=""),IF(AND(AD$14="yes", A50&lt;AD$15),1,IF(OR(AD$14="no", AD$14=""),1,0)),0)),0)</f>
        <v>0</v>
      </c>
      <c r="M50" s="28">
        <f>IF($I50=1,IF(AND($AD$11="yes", $A50&gt;=$AD$12),IF(AND($AD$14="yes", $A50&gt;=$AD$15),0,1),0),0)</f>
        <v>0</v>
      </c>
      <c r="N50" s="28">
        <f>IF($I50=1,IF(AND($AD$14="yes", $A50&gt;=$AD$15),1,0),0)</f>
        <v>0</v>
      </c>
    </row>
    <row r="51" spans="1:14">
      <c r="A51" s="34">
        <v>45065</v>
      </c>
      <c r="B51">
        <f>IF(A51&gt;=U$12,IF(A51&lt;=$U$13,0,1),1)</f>
        <v>1</v>
      </c>
      <c r="D51" s="28">
        <f>IF(ISBLANK(C51)=FALSE,1,0)</f>
        <v>0</v>
      </c>
      <c r="F51" s="28">
        <f>IF(ISBLANK(E51)=FALSE,1,0)</f>
        <v>0</v>
      </c>
      <c r="G51" s="27" t="str">
        <f>_xlfn.IFNA(VLOOKUP(A51,$Z$6:$Z$15,1,FALSE),"Z")</f>
        <v>Z</v>
      </c>
      <c r="H51" s="28">
        <f>IF(G51="Z",0,1)</f>
        <v>0</v>
      </c>
      <c r="I51" s="28">
        <f>IF(B51+D51+F51+H51&gt;0,0,1)</f>
        <v>0</v>
      </c>
      <c r="J51" s="27">
        <v>45064</v>
      </c>
      <c r="L51" s="28">
        <f>IF($I51=1,IF(AND($AD$11="yes", $A51&lt;$AD$12),1,IF(OR($AD$11="no", $AD$11=""),IF(AND(AD$14="yes", A51&lt;AD$15),1,IF(OR(AD$14="no", AD$14=""),1,0)),0)),0)</f>
        <v>0</v>
      </c>
      <c r="M51" s="28">
        <f>IF($I51=1,IF(AND($AD$11="yes", $A51&gt;=$AD$12),IF(AND($AD$14="yes", $A51&gt;=$AD$15),0,1),0),0)</f>
        <v>0</v>
      </c>
      <c r="N51" s="28">
        <f>IF($I51=1,IF(AND($AD$14="yes", $A51&gt;=$AD$15),1,0),0)</f>
        <v>0</v>
      </c>
    </row>
    <row r="52" spans="1:14">
      <c r="A52" s="34">
        <v>45066</v>
      </c>
      <c r="B52">
        <f>IF(A52&gt;=U$12,IF(A52&lt;=$U$13,0,1),1)</f>
        <v>1</v>
      </c>
      <c r="D52" s="28">
        <f>IF(ISBLANK(C52)=FALSE,1,0)</f>
        <v>0</v>
      </c>
      <c r="E52" s="27">
        <v>45066</v>
      </c>
      <c r="F52" s="28">
        <f>IF(ISBLANK(E52)=FALSE,1,0)</f>
        <v>1</v>
      </c>
      <c r="G52" s="27" t="str">
        <f>_xlfn.IFNA(VLOOKUP(A52,$Z$6:$Z$15,1,FALSE),"Z")</f>
        <v>Z</v>
      </c>
      <c r="H52" s="28">
        <f>IF(G52="Z",0,1)</f>
        <v>0</v>
      </c>
      <c r="I52" s="28">
        <f>IF(B52+D52+F52+H52&gt;0,0,1)</f>
        <v>0</v>
      </c>
      <c r="J52" s="27">
        <v>45065</v>
      </c>
      <c r="L52" s="28">
        <f>IF($I52=1,IF(AND($AD$11="yes", $A52&lt;$AD$12),1,IF(OR($AD$11="no", $AD$11=""),IF(AND(AD$14="yes", A52&lt;AD$15),1,IF(OR(AD$14="no", AD$14=""),1,0)),0)),0)</f>
        <v>0</v>
      </c>
      <c r="M52" s="28">
        <f>IF($I52=1,IF(AND($AD$11="yes", $A52&gt;=$AD$12),IF(AND($AD$14="yes", $A52&gt;=$AD$15),0,1),0),0)</f>
        <v>0</v>
      </c>
      <c r="N52" s="28">
        <f>IF($I52=1,IF(AND($AD$14="yes", $A52&gt;=$AD$15),1,0),0)</f>
        <v>0</v>
      </c>
    </row>
    <row r="53" spans="1:14">
      <c r="A53" s="34">
        <v>45067</v>
      </c>
      <c r="B53">
        <f>IF(A53&gt;=U$12,IF(A53&lt;=$U$13,0,1),1)</f>
        <v>1</v>
      </c>
      <c r="D53" s="28">
        <f>IF(ISBLANK(C53)=FALSE,1,0)</f>
        <v>0</v>
      </c>
      <c r="E53" s="27">
        <v>45067</v>
      </c>
      <c r="F53" s="28">
        <f>IF(ISBLANK(E53)=FALSE,1,0)</f>
        <v>1</v>
      </c>
      <c r="G53" s="27" t="str">
        <f>_xlfn.IFNA(VLOOKUP(A53,$Z$6:$Z$15,1,FALSE),"Z")</f>
        <v>Z</v>
      </c>
      <c r="H53" s="28">
        <f>IF(G53="Z",0,1)</f>
        <v>0</v>
      </c>
      <c r="I53" s="28">
        <f>IF(B53+D53+F53+H53&gt;0,0,1)</f>
        <v>0</v>
      </c>
      <c r="J53" s="27">
        <v>45066</v>
      </c>
      <c r="L53" s="28">
        <f>IF($I53=1,IF(AND($AD$11="yes", $A53&lt;$AD$12),1,IF(OR($AD$11="no", $AD$11=""),IF(AND(AD$14="yes", A53&lt;AD$15),1,IF(OR(AD$14="no", AD$14=""),1,0)),0)),0)</f>
        <v>0</v>
      </c>
      <c r="M53" s="28">
        <f>IF($I53=1,IF(AND($AD$11="yes", $A53&gt;=$AD$12),IF(AND($AD$14="yes", $A53&gt;=$AD$15),0,1),0),0)</f>
        <v>0</v>
      </c>
      <c r="N53" s="28">
        <f>IF($I53=1,IF(AND($AD$14="yes", $A53&gt;=$AD$15),1,0),0)</f>
        <v>0</v>
      </c>
    </row>
    <row r="54" spans="1:14">
      <c r="A54" s="34">
        <v>45068</v>
      </c>
      <c r="B54">
        <f>IF(A54&gt;=U$12,IF(A54&lt;=$U$13,0,1),1)</f>
        <v>1</v>
      </c>
      <c r="D54" s="28">
        <f>IF(ISBLANK(C54)=FALSE,1,0)</f>
        <v>0</v>
      </c>
      <c r="F54" s="28">
        <f>IF(ISBLANK(E54)=FALSE,1,0)</f>
        <v>0</v>
      </c>
      <c r="G54" s="27" t="str">
        <f>_xlfn.IFNA(VLOOKUP(A54,$Z$6:$Z$15,1,FALSE),"Z")</f>
        <v>Z</v>
      </c>
      <c r="H54" s="28">
        <f>IF(G54="Z",0,1)</f>
        <v>0</v>
      </c>
      <c r="I54" s="28">
        <f>IF(B54+D54+F54+H54&gt;0,0,1)</f>
        <v>0</v>
      </c>
      <c r="J54" s="27">
        <v>45067</v>
      </c>
      <c r="L54" s="28">
        <f>IF($I54=1,IF(AND($AD$11="yes", $A54&lt;$AD$12),1,IF(OR($AD$11="no", $AD$11=""),IF(AND(AD$14="yes", A54&lt;AD$15),1,IF(OR(AD$14="no", AD$14=""),1,0)),0)),0)</f>
        <v>0</v>
      </c>
      <c r="M54" s="28">
        <f>IF($I54=1,IF(AND($AD$11="yes", $A54&gt;=$AD$12),IF(AND($AD$14="yes", $A54&gt;=$AD$15),0,1),0),0)</f>
        <v>0</v>
      </c>
      <c r="N54" s="28">
        <f>IF($I54=1,IF(AND($AD$14="yes", $A54&gt;=$AD$15),1,0),0)</f>
        <v>0</v>
      </c>
    </row>
    <row r="55" spans="1:14">
      <c r="A55" s="34">
        <v>45069</v>
      </c>
      <c r="B55">
        <f>IF(A55&gt;=U$12,IF(A55&lt;=$U$13,0,1),1)</f>
        <v>1</v>
      </c>
      <c r="D55" s="28">
        <f>IF(ISBLANK(C55)=FALSE,1,0)</f>
        <v>0</v>
      </c>
      <c r="F55" s="28">
        <f>IF(ISBLANK(E55)=FALSE,1,0)</f>
        <v>0</v>
      </c>
      <c r="G55" s="27" t="str">
        <f>_xlfn.IFNA(VLOOKUP(A55,$Z$6:$Z$15,1,FALSE),"Z")</f>
        <v>Z</v>
      </c>
      <c r="H55" s="28">
        <f>IF(G55="Z",0,1)</f>
        <v>0</v>
      </c>
      <c r="I55" s="28">
        <f>IF(B55+D55+F55+H55&gt;0,0,1)</f>
        <v>0</v>
      </c>
      <c r="J55" s="27">
        <v>45068</v>
      </c>
      <c r="L55" s="28">
        <f>IF($I55=1,IF(AND($AD$11="yes", $A55&lt;$AD$12),1,IF(OR($AD$11="no", $AD$11=""),IF(AND(AD$14="yes", A55&lt;AD$15),1,IF(OR(AD$14="no", AD$14=""),1,0)),0)),0)</f>
        <v>0</v>
      </c>
      <c r="M55" s="28">
        <f>IF($I55=1,IF(AND($AD$11="yes", $A55&gt;=$AD$12),IF(AND($AD$14="yes", $A55&gt;=$AD$15),0,1),0),0)</f>
        <v>0</v>
      </c>
      <c r="N55" s="28">
        <f>IF($I55=1,IF(AND($AD$14="yes", $A55&gt;=$AD$15),1,0),0)</f>
        <v>0</v>
      </c>
    </row>
    <row r="56" spans="1:14">
      <c r="A56" s="34">
        <v>45070</v>
      </c>
      <c r="B56">
        <f>IF(A56&gt;=U$12,IF(A56&lt;=$U$13,0,1),1)</f>
        <v>1</v>
      </c>
      <c r="D56" s="28">
        <f>IF(ISBLANK(C56)=FALSE,1,0)</f>
        <v>0</v>
      </c>
      <c r="F56" s="28">
        <f>IF(ISBLANK(E56)=FALSE,1,0)</f>
        <v>0</v>
      </c>
      <c r="G56" s="27" t="str">
        <f>_xlfn.IFNA(VLOOKUP(A56,$Z$6:$Z$15,1,FALSE),"Z")</f>
        <v>Z</v>
      </c>
      <c r="H56" s="28">
        <f>IF(G56="Z",0,1)</f>
        <v>0</v>
      </c>
      <c r="I56" s="28">
        <f>IF(B56+D56+F56+H56&gt;0,0,1)</f>
        <v>0</v>
      </c>
      <c r="J56" s="27">
        <v>45069</v>
      </c>
      <c r="L56" s="28">
        <f>IF($I56=1,IF(AND($AD$11="yes", $A56&lt;$AD$12),1,IF(OR($AD$11="no", $AD$11=""),IF(AND(AD$14="yes", A56&lt;AD$15),1,IF(OR(AD$14="no", AD$14=""),1,0)),0)),0)</f>
        <v>0</v>
      </c>
      <c r="M56" s="28">
        <f>IF($I56=1,IF(AND($AD$11="yes", $A56&gt;=$AD$12),IF(AND($AD$14="yes", $A56&gt;=$AD$15),0,1),0),0)</f>
        <v>0</v>
      </c>
      <c r="N56" s="28">
        <f>IF($I56=1,IF(AND($AD$14="yes", $A56&gt;=$AD$15),1,0),0)</f>
        <v>0</v>
      </c>
    </row>
    <row r="57" spans="1:14">
      <c r="A57" s="34">
        <v>45071</v>
      </c>
      <c r="B57">
        <f>IF(A57&gt;=U$12,IF(A57&lt;=$U$13,0,1),1)</f>
        <v>1</v>
      </c>
      <c r="D57" s="28">
        <f>IF(ISBLANK(C57)=FALSE,1,0)</f>
        <v>0</v>
      </c>
      <c r="F57" s="28">
        <f>IF(ISBLANK(E57)=FALSE,1,0)</f>
        <v>0</v>
      </c>
      <c r="G57" s="27" t="str">
        <f>_xlfn.IFNA(VLOOKUP(A57,$Z$6:$Z$15,1,FALSE),"Z")</f>
        <v>Z</v>
      </c>
      <c r="H57" s="28">
        <f>IF(G57="Z",0,1)</f>
        <v>0</v>
      </c>
      <c r="I57" s="28">
        <f>IF(B57+D57+F57+H57&gt;0,0,1)</f>
        <v>0</v>
      </c>
      <c r="J57" s="27">
        <v>45070</v>
      </c>
      <c r="L57" s="28">
        <f>IF($I57=1,IF(AND($AD$11="yes", $A57&lt;$AD$12),1,IF(OR($AD$11="no", $AD$11=""),IF(AND(AD$14="yes", A57&lt;AD$15),1,IF(OR(AD$14="no", AD$14=""),1,0)),0)),0)</f>
        <v>0</v>
      </c>
      <c r="M57" s="28">
        <f>IF($I57=1,IF(AND($AD$11="yes", $A57&gt;=$AD$12),IF(AND($AD$14="yes", $A57&gt;=$AD$15),0,1),0),0)</f>
        <v>0</v>
      </c>
      <c r="N57" s="28">
        <f>IF($I57=1,IF(AND($AD$14="yes", $A57&gt;=$AD$15),1,0),0)</f>
        <v>0</v>
      </c>
    </row>
    <row r="58" spans="1:14">
      <c r="A58" s="34">
        <v>45072</v>
      </c>
      <c r="B58">
        <f>IF(A58&gt;=U$12,IF(A58&lt;=$U$13,0,1),1)</f>
        <v>1</v>
      </c>
      <c r="D58" s="28">
        <f>IF(ISBLANK(C58)=FALSE,1,0)</f>
        <v>0</v>
      </c>
      <c r="F58" s="28">
        <f>IF(ISBLANK(E58)=FALSE,1,0)</f>
        <v>0</v>
      </c>
      <c r="G58" s="27" t="str">
        <f>_xlfn.IFNA(VLOOKUP(A58,$Z$6:$Z$15,1,FALSE),"Z")</f>
        <v>Z</v>
      </c>
      <c r="H58" s="28">
        <f>IF(G58="Z",0,1)</f>
        <v>0</v>
      </c>
      <c r="I58" s="28">
        <f>IF(B58+D58+F58+H58&gt;0,0,1)</f>
        <v>0</v>
      </c>
      <c r="J58" s="27">
        <v>45071</v>
      </c>
      <c r="L58" s="28">
        <f>IF($I58=1,IF(AND($AD$11="yes", $A58&lt;$AD$12),1,IF(OR($AD$11="no", $AD$11=""),IF(AND(AD$14="yes", A58&lt;AD$15),1,IF(OR(AD$14="no", AD$14=""),1,0)),0)),0)</f>
        <v>0</v>
      </c>
      <c r="M58" s="28">
        <f>IF($I58=1,IF(AND($AD$11="yes", $A58&gt;=$AD$12),IF(AND($AD$14="yes", $A58&gt;=$AD$15),0,1),0),0)</f>
        <v>0</v>
      </c>
      <c r="N58" s="28">
        <f>IF($I58=1,IF(AND($AD$14="yes", $A58&gt;=$AD$15),1,0),0)</f>
        <v>0</v>
      </c>
    </row>
    <row r="59" spans="1:14">
      <c r="A59" s="34">
        <v>45073</v>
      </c>
      <c r="B59">
        <f>IF(A59&gt;=U$12,IF(A59&lt;=$U$13,0,1),1)</f>
        <v>1</v>
      </c>
      <c r="D59" s="28">
        <f>IF(ISBLANK(C59)=FALSE,1,0)</f>
        <v>0</v>
      </c>
      <c r="E59" s="27">
        <v>45073</v>
      </c>
      <c r="F59" s="28">
        <f>IF(ISBLANK(E59)=FALSE,1,0)</f>
        <v>1</v>
      </c>
      <c r="G59" s="27" t="str">
        <f>_xlfn.IFNA(VLOOKUP(A59,$Z$6:$Z$15,1,FALSE),"Z")</f>
        <v>Z</v>
      </c>
      <c r="H59" s="28">
        <f>IF(G59="Z",0,1)</f>
        <v>0</v>
      </c>
      <c r="I59" s="28">
        <f>IF(B59+D59+F59+H59&gt;0,0,1)</f>
        <v>0</v>
      </c>
      <c r="J59" s="27">
        <v>45072</v>
      </c>
      <c r="L59" s="28">
        <f>IF($I59=1,IF(AND($AD$11="yes", $A59&lt;$AD$12),1,IF(OR($AD$11="no", $AD$11=""),IF(AND(AD$14="yes", A59&lt;AD$15),1,IF(OR(AD$14="no", AD$14=""),1,0)),0)),0)</f>
        <v>0</v>
      </c>
      <c r="M59" s="28">
        <f>IF($I59=1,IF(AND($AD$11="yes", $A59&gt;=$AD$12),IF(AND($AD$14="yes", $A59&gt;=$AD$15),0,1),0),0)</f>
        <v>0</v>
      </c>
      <c r="N59" s="28">
        <f>IF($I59=1,IF(AND($AD$14="yes", $A59&gt;=$AD$15),1,0),0)</f>
        <v>0</v>
      </c>
    </row>
    <row r="60" spans="1:14">
      <c r="A60" s="34">
        <v>45074</v>
      </c>
      <c r="B60">
        <f>IF(A60&gt;=U$12,IF(A60&lt;=$U$13,0,1),1)</f>
        <v>1</v>
      </c>
      <c r="D60" s="28">
        <f>IF(ISBLANK(C60)=FALSE,1,0)</f>
        <v>0</v>
      </c>
      <c r="E60" s="27">
        <v>45074</v>
      </c>
      <c r="F60" s="28">
        <f>IF(ISBLANK(E60)=FALSE,1,0)</f>
        <v>1</v>
      </c>
      <c r="G60" s="27" t="str">
        <f>_xlfn.IFNA(VLOOKUP(A60,$Z$6:$Z$15,1,FALSE),"Z")</f>
        <v>Z</v>
      </c>
      <c r="H60" s="28">
        <f>IF(G60="Z",0,1)</f>
        <v>0</v>
      </c>
      <c r="I60" s="28">
        <f>IF(B60+D60+F60+H60&gt;0,0,1)</f>
        <v>0</v>
      </c>
      <c r="J60" s="27">
        <v>45073</v>
      </c>
      <c r="L60" s="28">
        <f>IF($I60=1,IF(AND($AD$11="yes", $A60&lt;$AD$12),1,IF(OR($AD$11="no", $AD$11=""),IF(AND(AD$14="yes", A60&lt;AD$15),1,IF(OR(AD$14="no", AD$14=""),1,0)),0)),0)</f>
        <v>0</v>
      </c>
      <c r="M60" s="28">
        <f>IF($I60=1,IF(AND($AD$11="yes", $A60&gt;=$AD$12),IF(AND($AD$14="yes", $A60&gt;=$AD$15),0,1),0),0)</f>
        <v>0</v>
      </c>
      <c r="N60" s="28">
        <f>IF($I60=1,IF(AND($AD$14="yes", $A60&gt;=$AD$15),1,0),0)</f>
        <v>0</v>
      </c>
    </row>
    <row r="61" spans="1:14">
      <c r="A61" s="34">
        <v>45075</v>
      </c>
      <c r="B61">
        <f>IF(A61&gt;=U$12,IF(A61&lt;=$U$13,0,1),1)</f>
        <v>1</v>
      </c>
      <c r="C61" s="27">
        <v>45075</v>
      </c>
      <c r="D61" s="28">
        <f>IF(ISBLANK(C61)=FALSE,1,0)</f>
        <v>1</v>
      </c>
      <c r="F61" s="28">
        <f>IF(ISBLANK(E61)=FALSE,1,0)</f>
        <v>0</v>
      </c>
      <c r="G61" s="27" t="str">
        <f>_xlfn.IFNA(VLOOKUP(A61,$Z$6:$Z$15,1,FALSE),"Z")</f>
        <v>Z</v>
      </c>
      <c r="H61" s="28">
        <f>IF(G61="Z",0,1)</f>
        <v>0</v>
      </c>
      <c r="I61" s="28">
        <f>IF(B61+D61+F61+H61&gt;0,0,1)</f>
        <v>0</v>
      </c>
      <c r="J61" s="27">
        <v>45074</v>
      </c>
      <c r="L61" s="28">
        <f>IF($I61=1,IF(AND($AD$11="yes", $A61&lt;$AD$12),1,IF(OR($AD$11="no", $AD$11=""),IF(AND(AD$14="yes", A61&lt;AD$15),1,IF(OR(AD$14="no", AD$14=""),1,0)),0)),0)</f>
        <v>0</v>
      </c>
      <c r="M61" s="28">
        <f>IF($I61=1,IF(AND($AD$11="yes", $A61&gt;=$AD$12),IF(AND($AD$14="yes", $A61&gt;=$AD$15),0,1),0),0)</f>
        <v>0</v>
      </c>
      <c r="N61" s="28">
        <f>IF($I61=1,IF(AND($AD$14="yes", $A61&gt;=$AD$15),1,0),0)</f>
        <v>0</v>
      </c>
    </row>
    <row r="62" spans="1:14">
      <c r="A62" s="34">
        <v>45076</v>
      </c>
      <c r="B62">
        <f>IF(A62&gt;=U$12,IF(A62&lt;=$U$13,0,1),1)</f>
        <v>1</v>
      </c>
      <c r="C62" s="27">
        <v>45076</v>
      </c>
      <c r="D62" s="28">
        <f>IF(ISBLANK(C62)=FALSE,1,0)</f>
        <v>1</v>
      </c>
      <c r="F62" s="28">
        <f>IF(ISBLANK(E62)=FALSE,1,0)</f>
        <v>0</v>
      </c>
      <c r="G62" s="27" t="str">
        <f>_xlfn.IFNA(VLOOKUP(A62,$Z$6:$Z$15,1,FALSE),"Z")</f>
        <v>Z</v>
      </c>
      <c r="H62" s="28">
        <f>IF(G62="Z",0,1)</f>
        <v>0</v>
      </c>
      <c r="I62" s="28">
        <f>IF(B62+D62+F62+H62&gt;0,0,1)</f>
        <v>0</v>
      </c>
      <c r="J62" s="27">
        <v>45075</v>
      </c>
      <c r="L62" s="28">
        <f>IF($I62=1,IF(AND($AD$11="yes", $A62&lt;$AD$12),1,IF(OR($AD$11="no", $AD$11=""),IF(AND(AD$14="yes", A62&lt;AD$15),1,IF(OR(AD$14="no", AD$14=""),1,0)),0)),0)</f>
        <v>0</v>
      </c>
      <c r="M62" s="28">
        <f>IF($I62=1,IF(AND($AD$11="yes", $A62&gt;=$AD$12),IF(AND($AD$14="yes", $A62&gt;=$AD$15),0,1),0),0)</f>
        <v>0</v>
      </c>
      <c r="N62" s="28">
        <f>IF($I62=1,IF(AND($AD$14="yes", $A62&gt;=$AD$15),1,0),0)</f>
        <v>0</v>
      </c>
    </row>
    <row r="63" spans="1:14">
      <c r="A63" s="34">
        <v>45077</v>
      </c>
      <c r="B63">
        <f>IF(A63&gt;=U$12,IF(A63&lt;=$U$13,0,1),1)</f>
        <v>1</v>
      </c>
      <c r="C63" s="27">
        <v>45077</v>
      </c>
      <c r="D63" s="28">
        <f>IF(ISBLANK(C63)=FALSE,1,0)</f>
        <v>1</v>
      </c>
      <c r="F63" s="28">
        <f>IF(ISBLANK(E63)=FALSE,1,0)</f>
        <v>0</v>
      </c>
      <c r="G63" s="27" t="str">
        <f>_xlfn.IFNA(VLOOKUP(A63,$Z$6:$Z$15,1,FALSE),"Z")</f>
        <v>Z</v>
      </c>
      <c r="H63" s="28">
        <f>IF(G63="Z",0,1)</f>
        <v>0</v>
      </c>
      <c r="I63" s="28">
        <f>IF(B63+D63+F63+H63&gt;0,0,1)</f>
        <v>0</v>
      </c>
      <c r="J63" s="27">
        <v>45076</v>
      </c>
      <c r="L63" s="28">
        <f>IF($I63=1,IF(AND($AD$11="yes", $A63&lt;$AD$12),1,IF(OR($AD$11="no", $AD$11=""),IF(AND(AD$14="yes", A63&lt;AD$15),1,IF(OR(AD$14="no", AD$14=""),1,0)),0)),0)</f>
        <v>0</v>
      </c>
      <c r="M63" s="28">
        <f>IF($I63=1,IF(AND($AD$11="yes", $A63&gt;=$AD$12),IF(AND($AD$14="yes", $A63&gt;=$AD$15),0,1),0),0)</f>
        <v>0</v>
      </c>
      <c r="N63" s="28">
        <f>IF($I63=1,IF(AND($AD$14="yes", $A63&gt;=$AD$15),1,0),0)</f>
        <v>0</v>
      </c>
    </row>
    <row r="64" spans="1:14">
      <c r="A64" s="34">
        <v>45078</v>
      </c>
      <c r="B64">
        <f>IF(A64&gt;=U$12,IF(A64&lt;=$U$13,0,1),1)</f>
        <v>1</v>
      </c>
      <c r="C64" s="27">
        <v>45078</v>
      </c>
      <c r="D64" s="28">
        <f>IF(ISBLANK(C64)=FALSE,1,0)</f>
        <v>1</v>
      </c>
      <c r="F64" s="28">
        <f>IF(ISBLANK(E64)=FALSE,1,0)</f>
        <v>0</v>
      </c>
      <c r="G64" s="27" t="str">
        <f>_xlfn.IFNA(VLOOKUP(A64,$Z$6:$Z$15,1,FALSE),"Z")</f>
        <v>Z</v>
      </c>
      <c r="H64" s="28">
        <f>IF(G64="Z",0,1)</f>
        <v>0</v>
      </c>
      <c r="I64" s="28">
        <f>IF(B64+D64+F64+H64&gt;0,0,1)</f>
        <v>0</v>
      </c>
      <c r="J64" s="27">
        <v>45077</v>
      </c>
      <c r="L64" s="28">
        <f>IF($I64=1,IF(AND($AD$11="yes", $A64&lt;$AD$12),1,IF(OR($AD$11="no", $AD$11=""),IF(AND(AD$14="yes", A64&lt;AD$15),1,IF(OR(AD$14="no", AD$14=""),1,0)),0)),0)</f>
        <v>0</v>
      </c>
      <c r="M64" s="28">
        <f>IF($I64=1,IF(AND($AD$11="yes", $A64&gt;=$AD$12),IF(AND($AD$14="yes", $A64&gt;=$AD$15),0,1),0),0)</f>
        <v>0</v>
      </c>
      <c r="N64" s="28">
        <f>IF($I64=1,IF(AND($AD$14="yes", $A64&gt;=$AD$15),1,0),0)</f>
        <v>0</v>
      </c>
    </row>
    <row r="65" spans="1:14">
      <c r="A65" s="34">
        <v>45079</v>
      </c>
      <c r="B65">
        <f>IF(A65&gt;=U$12,IF(A65&lt;=$U$13,0,1),1)</f>
        <v>1</v>
      </c>
      <c r="C65" s="27">
        <v>45079</v>
      </c>
      <c r="D65" s="28">
        <f>IF(ISBLANK(C65)=FALSE,1,0)</f>
        <v>1</v>
      </c>
      <c r="F65" s="28">
        <f>IF(ISBLANK(E65)=FALSE,1,0)</f>
        <v>0</v>
      </c>
      <c r="G65" s="27" t="str">
        <f>_xlfn.IFNA(VLOOKUP(A65,$Z$6:$Z$15,1,FALSE),"Z")</f>
        <v>Z</v>
      </c>
      <c r="H65" s="28">
        <f>IF(G65="Z",0,1)</f>
        <v>0</v>
      </c>
      <c r="I65" s="28">
        <f>IF(B65+D65+F65+H65&gt;0,0,1)</f>
        <v>0</v>
      </c>
      <c r="J65" s="27">
        <v>45078</v>
      </c>
      <c r="L65" s="28">
        <f>IF($I65=1,IF(AND($AD$11="yes", $A65&lt;$AD$12),1,IF(OR($AD$11="no", $AD$11=""),IF(AND(AD$14="yes", A65&lt;AD$15),1,IF(OR(AD$14="no", AD$14=""),1,0)),0)),0)</f>
        <v>0</v>
      </c>
      <c r="M65" s="28">
        <f>IF($I65=1,IF(AND($AD$11="yes", $A65&gt;=$AD$12),IF(AND($AD$14="yes", $A65&gt;=$AD$15),0,1),0),0)</f>
        <v>0</v>
      </c>
      <c r="N65" s="28">
        <f>IF($I65=1,IF(AND($AD$14="yes", $A65&gt;=$AD$15),1,0),0)</f>
        <v>0</v>
      </c>
    </row>
    <row r="66" spans="1:14">
      <c r="A66" s="34">
        <v>45080</v>
      </c>
      <c r="B66">
        <f>IF(A66&gt;=U$12,IF(A66&lt;=$U$13,0,1),1)</f>
        <v>1</v>
      </c>
      <c r="C66" s="27">
        <v>45080</v>
      </c>
      <c r="D66" s="28">
        <f>IF(ISBLANK(C66)=FALSE,1,0)</f>
        <v>1</v>
      </c>
      <c r="E66" s="27">
        <v>45080</v>
      </c>
      <c r="F66" s="28">
        <f>IF(ISBLANK(E66)=FALSE,1,0)</f>
        <v>1</v>
      </c>
      <c r="G66" s="27" t="str">
        <f>_xlfn.IFNA(VLOOKUP(A66,$Z$6:$Z$15,1,FALSE),"Z")</f>
        <v>Z</v>
      </c>
      <c r="H66" s="28">
        <f>IF(G66="Z",0,1)</f>
        <v>0</v>
      </c>
      <c r="I66" s="28">
        <f>IF(B66+D66+F66+H66&gt;0,0,1)</f>
        <v>0</v>
      </c>
      <c r="J66" s="27">
        <v>45079</v>
      </c>
      <c r="L66" s="28">
        <f>IF($I66=1,IF(AND($AD$11="yes", $A66&lt;$AD$12),1,IF(OR($AD$11="no", $AD$11=""),IF(AND(AD$14="yes", A66&lt;AD$15),1,IF(OR(AD$14="no", AD$14=""),1,0)),0)),0)</f>
        <v>0</v>
      </c>
      <c r="M66" s="28">
        <f>IF($I66=1,IF(AND($AD$11="yes", $A66&gt;=$AD$12),IF(AND($AD$14="yes", $A66&gt;=$AD$15),0,1),0),0)</f>
        <v>0</v>
      </c>
      <c r="N66" s="28">
        <f>IF($I66=1,IF(AND($AD$14="yes", $A66&gt;=$AD$15),1,0),0)</f>
        <v>0</v>
      </c>
    </row>
    <row r="67" spans="1:14">
      <c r="A67" s="34">
        <v>45081</v>
      </c>
      <c r="B67">
        <f>IF(A67&gt;=U$12,IF(A67&lt;=$U$13,0,1),1)</f>
        <v>1</v>
      </c>
      <c r="C67" s="27">
        <v>45081</v>
      </c>
      <c r="D67" s="28">
        <f>IF(ISBLANK(C67)=FALSE,1,0)</f>
        <v>1</v>
      </c>
      <c r="E67" s="27">
        <v>45081</v>
      </c>
      <c r="F67" s="28">
        <f>IF(ISBLANK(E67)=FALSE,1,0)</f>
        <v>1</v>
      </c>
      <c r="G67" s="27" t="str">
        <f>_xlfn.IFNA(VLOOKUP(A67,$Z$6:$Z$15,1,FALSE),"Z")</f>
        <v>Z</v>
      </c>
      <c r="H67" s="28">
        <f>IF(G67="Z",0,1)</f>
        <v>0</v>
      </c>
      <c r="I67" s="28">
        <f>IF(B67+D67+F67+H67&gt;0,0,1)</f>
        <v>0</v>
      </c>
      <c r="J67" s="27">
        <v>45080</v>
      </c>
      <c r="L67" s="28">
        <f>IF($I67=1,IF(AND($AD$11="yes", $A67&lt;$AD$12),1,IF(OR($AD$11="no", $AD$11=""),IF(AND(AD$14="yes", A67&lt;AD$15),1,IF(OR(AD$14="no", AD$14=""),1,0)),0)),0)</f>
        <v>0</v>
      </c>
      <c r="M67" s="28">
        <f>IF($I67=1,IF(AND($AD$11="yes", $A67&gt;=$AD$12),IF(AND($AD$14="yes", $A67&gt;=$AD$15),0,1),0),0)</f>
        <v>0</v>
      </c>
      <c r="N67" s="28">
        <f>IF($I67=1,IF(AND($AD$14="yes", $A67&gt;=$AD$15),1,0),0)</f>
        <v>0</v>
      </c>
    </row>
    <row r="68" spans="1:14">
      <c r="A68" s="34">
        <v>45082</v>
      </c>
      <c r="B68">
        <f>IF(A68&gt;=U$12,IF(A68&lt;=$U$13,0,1),1)</f>
        <v>1</v>
      </c>
      <c r="D68" s="28">
        <f>IF(ISBLANK(C68)=FALSE,1,0)</f>
        <v>0</v>
      </c>
      <c r="F68" s="28">
        <f>IF(ISBLANK(E68)=FALSE,1,0)</f>
        <v>0</v>
      </c>
      <c r="G68" s="27" t="str">
        <f>_xlfn.IFNA(VLOOKUP(A68,$Z$6:$Z$15,1,FALSE),"Z")</f>
        <v>Z</v>
      </c>
      <c r="H68" s="28">
        <f>IF(G68="Z",0,1)</f>
        <v>0</v>
      </c>
      <c r="I68" s="28">
        <f>IF(B68+D68+F68+H68&gt;0,0,1)</f>
        <v>0</v>
      </c>
      <c r="J68" s="27">
        <v>45081</v>
      </c>
      <c r="L68" s="28">
        <f>IF($I68=1,IF(AND($AD$11="yes", $A68&lt;$AD$12),1,IF(OR($AD$11="no", $AD$11=""),IF(AND(AD$14="yes", A68&lt;AD$15),1,IF(OR(AD$14="no", AD$14=""),1,0)),0)),0)</f>
        <v>0</v>
      </c>
      <c r="M68" s="28">
        <f>IF($I68=1,IF(AND($AD$11="yes", $A68&gt;=$AD$12),IF(AND($AD$14="yes", $A68&gt;=$AD$15),0,1),0),0)</f>
        <v>0</v>
      </c>
      <c r="N68" s="28">
        <f>IF($I68=1,IF(AND($AD$14="yes", $A68&gt;=$AD$15),1,0),0)</f>
        <v>0</v>
      </c>
    </row>
    <row r="69" spans="1:14">
      <c r="A69" s="34">
        <v>45083</v>
      </c>
      <c r="B69">
        <f>IF(A69&gt;=U$12,IF(A69&lt;=$U$13,0,1),1)</f>
        <v>1</v>
      </c>
      <c r="D69" s="28">
        <f>IF(ISBLANK(C69)=FALSE,1,0)</f>
        <v>0</v>
      </c>
      <c r="F69" s="28">
        <f>IF(ISBLANK(E69)=FALSE,1,0)</f>
        <v>0</v>
      </c>
      <c r="G69" s="27" t="str">
        <f>_xlfn.IFNA(VLOOKUP(A69,$Z$6:$Z$15,1,FALSE),"Z")</f>
        <v>Z</v>
      </c>
      <c r="H69" s="28">
        <f>IF(G69="Z",0,1)</f>
        <v>0</v>
      </c>
      <c r="I69" s="28">
        <f>IF(B69+D69+F69+H69&gt;0,0,1)</f>
        <v>0</v>
      </c>
      <c r="J69" s="27">
        <v>45082</v>
      </c>
      <c r="L69" s="28">
        <f>IF($I69=1,IF(AND($AD$11="yes", $A69&lt;$AD$12),1,IF(OR($AD$11="no", $AD$11=""),IF(AND(AD$14="yes", A69&lt;AD$15),1,IF(OR(AD$14="no", AD$14=""),1,0)),0)),0)</f>
        <v>0</v>
      </c>
      <c r="M69" s="28">
        <f>IF($I69=1,IF(AND($AD$11="yes", $A69&gt;=$AD$12),IF(AND($AD$14="yes", $A69&gt;=$AD$15),0,1),0),0)</f>
        <v>0</v>
      </c>
      <c r="N69" s="28">
        <f>IF($I69=1,IF(AND($AD$14="yes", $A69&gt;=$AD$15),1,0),0)</f>
        <v>0</v>
      </c>
    </row>
    <row r="70" spans="1:14">
      <c r="A70" s="34">
        <v>45084</v>
      </c>
      <c r="B70">
        <f>IF(A70&gt;=U$12,IF(A70&lt;=$U$13,0,1),1)</f>
        <v>1</v>
      </c>
      <c r="D70" s="28">
        <f>IF(ISBLANK(C70)=FALSE,1,0)</f>
        <v>0</v>
      </c>
      <c r="F70" s="28">
        <f>IF(ISBLANK(E70)=FALSE,1,0)</f>
        <v>0</v>
      </c>
      <c r="G70" s="27" t="str">
        <f>_xlfn.IFNA(VLOOKUP(A70,$Z$6:$Z$15,1,FALSE),"Z")</f>
        <v>Z</v>
      </c>
      <c r="H70" s="28">
        <f>IF(G70="Z",0,1)</f>
        <v>0</v>
      </c>
      <c r="I70" s="28">
        <f>IF(B70+D70+F70+H70&gt;0,0,1)</f>
        <v>0</v>
      </c>
      <c r="J70" s="27">
        <v>45083</v>
      </c>
      <c r="L70" s="28">
        <f>IF($I70=1,IF(AND($AD$11="yes", $A70&lt;$AD$12),1,IF(OR($AD$11="no", $AD$11=""),IF(AND(AD$14="yes", A70&lt;AD$15),1,IF(OR(AD$14="no", AD$14=""),1,0)),0)),0)</f>
        <v>0</v>
      </c>
      <c r="M70" s="28">
        <f>IF($I70=1,IF(AND($AD$11="yes", $A70&gt;=$AD$12),IF(AND($AD$14="yes", $A70&gt;=$AD$15),0,1),0),0)</f>
        <v>0</v>
      </c>
      <c r="N70" s="28">
        <f>IF($I70=1,IF(AND($AD$14="yes", $A70&gt;=$AD$15),1,0),0)</f>
        <v>0</v>
      </c>
    </row>
    <row r="71" spans="1:14">
      <c r="A71" s="34">
        <v>45085</v>
      </c>
      <c r="B71">
        <f>IF(A71&gt;=U$12,IF(A71&lt;=$U$13,0,1),1)</f>
        <v>1</v>
      </c>
      <c r="D71" s="28">
        <f>IF(ISBLANK(C71)=FALSE,1,0)</f>
        <v>0</v>
      </c>
      <c r="F71" s="28">
        <f>IF(ISBLANK(E71)=FALSE,1,0)</f>
        <v>0</v>
      </c>
      <c r="G71" s="27" t="str">
        <f>_xlfn.IFNA(VLOOKUP(A71,$Z$6:$Z$15,1,FALSE),"Z")</f>
        <v>Z</v>
      </c>
      <c r="H71" s="28">
        <f>IF(G71="Z",0,1)</f>
        <v>0</v>
      </c>
      <c r="I71" s="28">
        <f>IF(B71+D71+F71+H71&gt;0,0,1)</f>
        <v>0</v>
      </c>
      <c r="J71" s="27">
        <v>45084</v>
      </c>
      <c r="L71" s="28">
        <f>IF($I71=1,IF(AND($AD$11="yes", $A71&lt;$AD$12),1,IF(OR($AD$11="no", $AD$11=""),IF(AND(AD$14="yes", A71&lt;AD$15),1,IF(OR(AD$14="no", AD$14=""),1,0)),0)),0)</f>
        <v>0</v>
      </c>
      <c r="M71" s="28">
        <f>IF($I71=1,IF(AND($AD$11="yes", $A71&gt;=$AD$12),IF(AND($AD$14="yes", $A71&gt;=$AD$15),0,1),0),0)</f>
        <v>0</v>
      </c>
      <c r="N71" s="28">
        <f>IF($I71=1,IF(AND($AD$14="yes", $A71&gt;=$AD$15),1,0),0)</f>
        <v>0</v>
      </c>
    </row>
    <row r="72" spans="1:14">
      <c r="A72" s="34">
        <v>45086</v>
      </c>
      <c r="B72">
        <f>IF(A72&gt;=U$12,IF(A72&lt;=$U$13,0,1),1)</f>
        <v>1</v>
      </c>
      <c r="D72" s="28">
        <f>IF(ISBLANK(C72)=FALSE,1,0)</f>
        <v>0</v>
      </c>
      <c r="F72" s="28">
        <f>IF(ISBLANK(E72)=FALSE,1,0)</f>
        <v>0</v>
      </c>
      <c r="G72" s="27" t="str">
        <f>_xlfn.IFNA(VLOOKUP(A72,$Z$6:$Z$15,1,FALSE),"Z")</f>
        <v>Z</v>
      </c>
      <c r="H72" s="28">
        <f>IF(G72="Z",0,1)</f>
        <v>0</v>
      </c>
      <c r="I72" s="28">
        <f>IF(B72+D72+F72+H72&gt;0,0,1)</f>
        <v>0</v>
      </c>
      <c r="J72" s="27">
        <v>45085</v>
      </c>
      <c r="L72" s="28">
        <f>IF($I72=1,IF(AND($AD$11="yes", $A72&lt;$AD$12),1,IF(OR($AD$11="no", $AD$11=""),IF(AND(AD$14="yes", A72&lt;AD$15),1,IF(OR(AD$14="no", AD$14=""),1,0)),0)),0)</f>
        <v>0</v>
      </c>
      <c r="M72" s="28">
        <f>IF($I72=1,IF(AND($AD$11="yes", $A72&gt;=$AD$12),IF(AND($AD$14="yes", $A72&gt;=$AD$15),0,1),0),0)</f>
        <v>0</v>
      </c>
      <c r="N72" s="28">
        <f>IF($I72=1,IF(AND($AD$14="yes", $A72&gt;=$AD$15),1,0),0)</f>
        <v>0</v>
      </c>
    </row>
    <row r="73" spans="1:14">
      <c r="A73" s="34">
        <v>45087</v>
      </c>
      <c r="B73">
        <f>IF(A73&gt;=U$12,IF(A73&lt;=$U$13,0,1),1)</f>
        <v>1</v>
      </c>
      <c r="D73" s="28">
        <f>IF(ISBLANK(C73)=FALSE,1,0)</f>
        <v>0</v>
      </c>
      <c r="E73" s="27">
        <v>45087</v>
      </c>
      <c r="F73" s="28">
        <f>IF(ISBLANK(E73)=FALSE,1,0)</f>
        <v>1</v>
      </c>
      <c r="G73" s="27" t="str">
        <f>_xlfn.IFNA(VLOOKUP(A73,$Z$6:$Z$15,1,FALSE),"Z")</f>
        <v>Z</v>
      </c>
      <c r="H73" s="28">
        <f>IF(G73="Z",0,1)</f>
        <v>0</v>
      </c>
      <c r="I73" s="28">
        <f>IF(B73+D73+F73+H73&gt;0,0,1)</f>
        <v>0</v>
      </c>
      <c r="J73" s="27">
        <v>45086</v>
      </c>
      <c r="L73" s="28">
        <f>IF($I73=1,IF(AND($AD$11="yes", $A73&lt;$AD$12),1,IF(OR($AD$11="no", $AD$11=""),IF(AND(AD$14="yes", A73&lt;AD$15),1,IF(OR(AD$14="no", AD$14=""),1,0)),0)),0)</f>
        <v>0</v>
      </c>
      <c r="M73" s="28">
        <f>IF($I73=1,IF(AND($AD$11="yes", $A73&gt;=$AD$12),IF(AND($AD$14="yes", $A73&gt;=$AD$15),0,1),0),0)</f>
        <v>0</v>
      </c>
      <c r="N73" s="28">
        <f>IF($I73=1,IF(AND($AD$14="yes", $A73&gt;=$AD$15),1,0),0)</f>
        <v>0</v>
      </c>
    </row>
    <row r="74" spans="1:14">
      <c r="A74" s="34">
        <v>45088</v>
      </c>
      <c r="B74">
        <f>IF(A74&gt;=U$12,IF(A74&lt;=$U$13,0,1),1)</f>
        <v>1</v>
      </c>
      <c r="D74" s="28">
        <f>IF(ISBLANK(C74)=FALSE,1,0)</f>
        <v>0</v>
      </c>
      <c r="E74" s="27">
        <v>45088</v>
      </c>
      <c r="F74" s="28">
        <f>IF(ISBLANK(E74)=FALSE,1,0)</f>
        <v>1</v>
      </c>
      <c r="G74" s="27" t="str">
        <f>_xlfn.IFNA(VLOOKUP(A74,$Z$6:$Z$15,1,FALSE),"Z")</f>
        <v>Z</v>
      </c>
      <c r="H74" s="28">
        <f>IF(G74="Z",0,1)</f>
        <v>0</v>
      </c>
      <c r="I74" s="28">
        <f>IF(B74+D74+F74+H74&gt;0,0,1)</f>
        <v>0</v>
      </c>
      <c r="J74" s="27">
        <v>45087</v>
      </c>
      <c r="L74" s="28">
        <f>IF($I74=1,IF(AND($AD$11="yes", $A74&lt;$AD$12),1,IF(OR($AD$11="no", $AD$11=""),IF(AND(AD$14="yes", A74&lt;AD$15),1,IF(OR(AD$14="no", AD$14=""),1,0)),0)),0)</f>
        <v>0</v>
      </c>
      <c r="M74" s="28">
        <f>IF($I74=1,IF(AND($AD$11="yes", $A74&gt;=$AD$12),IF(AND($AD$14="yes", $A74&gt;=$AD$15),0,1),0),0)</f>
        <v>0</v>
      </c>
      <c r="N74" s="28">
        <f>IF($I74=1,IF(AND($AD$14="yes", $A74&gt;=$AD$15),1,0),0)</f>
        <v>0</v>
      </c>
    </row>
    <row r="75" spans="1:14">
      <c r="A75" s="34">
        <v>45089</v>
      </c>
      <c r="B75">
        <f>IF(A75&gt;=U$12,IF(A75&lt;=$U$13,0,1),1)</f>
        <v>1</v>
      </c>
      <c r="D75" s="28">
        <f>IF(ISBLANK(C75)=FALSE,1,0)</f>
        <v>0</v>
      </c>
      <c r="F75" s="28">
        <f>IF(ISBLANK(E75)=FALSE,1,0)</f>
        <v>0</v>
      </c>
      <c r="G75" s="27" t="str">
        <f>_xlfn.IFNA(VLOOKUP(A75,$Z$6:$Z$15,1,FALSE),"Z")</f>
        <v>Z</v>
      </c>
      <c r="H75" s="28">
        <f>IF(G75="Z",0,1)</f>
        <v>0</v>
      </c>
      <c r="I75" s="28">
        <f>IF(B75+D75+F75+H75&gt;0,0,1)</f>
        <v>0</v>
      </c>
      <c r="J75" s="27">
        <v>45088</v>
      </c>
      <c r="L75" s="28">
        <f>IF($I75=1,IF(AND($AD$11="yes", $A75&lt;$AD$12),1,IF(OR($AD$11="no", $AD$11=""),IF(AND(AD$14="yes", A75&lt;AD$15),1,IF(OR(AD$14="no", AD$14=""),1,0)),0)),0)</f>
        <v>0</v>
      </c>
      <c r="M75" s="28">
        <f>IF($I75=1,IF(AND($AD$11="yes", $A75&gt;=$AD$12),IF(AND($AD$14="yes", $A75&gt;=$AD$15),0,1),0),0)</f>
        <v>0</v>
      </c>
      <c r="N75" s="28">
        <f>IF($I75=1,IF(AND($AD$14="yes", $A75&gt;=$AD$15),1,0),0)</f>
        <v>0</v>
      </c>
    </row>
    <row r="76" spans="1:14">
      <c r="A76" s="34">
        <v>45090</v>
      </c>
      <c r="B76">
        <f>IF(A76&gt;=U$12,IF(A76&lt;=$U$13,0,1),1)</f>
        <v>1</v>
      </c>
      <c r="D76" s="28">
        <f>IF(ISBLANK(C76)=FALSE,1,0)</f>
        <v>0</v>
      </c>
      <c r="F76" s="28">
        <f>IF(ISBLANK(E76)=FALSE,1,0)</f>
        <v>0</v>
      </c>
      <c r="G76" s="27" t="str">
        <f>_xlfn.IFNA(VLOOKUP(A76,$Z$6:$Z$15,1,FALSE),"Z")</f>
        <v>Z</v>
      </c>
      <c r="H76" s="28">
        <f>IF(G76="Z",0,1)</f>
        <v>0</v>
      </c>
      <c r="I76" s="28">
        <f>IF(B76+D76+F76+H76&gt;0,0,1)</f>
        <v>0</v>
      </c>
      <c r="J76" s="27">
        <v>45089</v>
      </c>
      <c r="L76" s="28">
        <f>IF($I76=1,IF(AND($AD$11="yes", $A76&lt;$AD$12),1,IF(OR($AD$11="no", $AD$11=""),IF(AND(AD$14="yes", A76&lt;AD$15),1,IF(OR(AD$14="no", AD$14=""),1,0)),0)),0)</f>
        <v>0</v>
      </c>
      <c r="M76" s="28">
        <f>IF($I76=1,IF(AND($AD$11="yes", $A76&gt;=$AD$12),IF(AND($AD$14="yes", $A76&gt;=$AD$15),0,1),0),0)</f>
        <v>0</v>
      </c>
      <c r="N76" s="28">
        <f>IF($I76=1,IF(AND($AD$14="yes", $A76&gt;=$AD$15),1,0),0)</f>
        <v>0</v>
      </c>
    </row>
    <row r="77" spans="1:14">
      <c r="A77" s="34">
        <v>45091</v>
      </c>
      <c r="B77">
        <f>IF(A77&gt;=U$12,IF(A77&lt;=$U$13,0,1),1)</f>
        <v>1</v>
      </c>
      <c r="D77" s="28">
        <f>IF(ISBLANK(C77)=FALSE,1,0)</f>
        <v>0</v>
      </c>
      <c r="F77" s="28">
        <f>IF(ISBLANK(E77)=FALSE,1,0)</f>
        <v>0</v>
      </c>
      <c r="G77" s="27" t="str">
        <f>_xlfn.IFNA(VLOOKUP(A77,$Z$6:$Z$15,1,FALSE),"Z")</f>
        <v>Z</v>
      </c>
      <c r="H77" s="28">
        <f>IF(G77="Z",0,1)</f>
        <v>0</v>
      </c>
      <c r="I77" s="28">
        <f>IF(B77+D77+F77+H77&gt;0,0,1)</f>
        <v>0</v>
      </c>
      <c r="J77" s="27">
        <v>45090</v>
      </c>
      <c r="L77" s="28">
        <f>IF($I77=1,IF(AND($AD$11="yes", $A77&lt;$AD$12),1,IF(OR($AD$11="no", $AD$11=""),IF(AND(AD$14="yes", A77&lt;AD$15),1,IF(OR(AD$14="no", AD$14=""),1,0)),0)),0)</f>
        <v>0</v>
      </c>
      <c r="M77" s="28">
        <f>IF($I77=1,IF(AND($AD$11="yes", $A77&gt;=$AD$12),IF(AND($AD$14="yes", $A77&gt;=$AD$15),0,1),0),0)</f>
        <v>0</v>
      </c>
      <c r="N77" s="28">
        <f>IF($I77=1,IF(AND($AD$14="yes", $A77&gt;=$AD$15),1,0),0)</f>
        <v>0</v>
      </c>
    </row>
    <row r="78" spans="1:14">
      <c r="A78" s="34">
        <v>45092</v>
      </c>
      <c r="B78">
        <f>IF(A78&gt;=U$12,IF(A78&lt;=$U$13,0,1),1)</f>
        <v>1</v>
      </c>
      <c r="D78" s="28">
        <f>IF(ISBLANK(C78)=FALSE,1,0)</f>
        <v>0</v>
      </c>
      <c r="F78" s="28">
        <f>IF(ISBLANK(E78)=FALSE,1,0)</f>
        <v>0</v>
      </c>
      <c r="G78" s="27" t="str">
        <f>_xlfn.IFNA(VLOOKUP(A78,$Z$6:$Z$15,1,FALSE),"Z")</f>
        <v>Z</v>
      </c>
      <c r="H78" s="28">
        <f>IF(G78="Z",0,1)</f>
        <v>0</v>
      </c>
      <c r="I78" s="28">
        <f>IF(B78+D78+F78+H78&gt;0,0,1)</f>
        <v>0</v>
      </c>
      <c r="J78" s="27">
        <v>45091</v>
      </c>
      <c r="L78" s="28">
        <f>IF($I78=1,IF(AND($AD$11="yes", $A78&lt;$AD$12),1,IF(OR($AD$11="no", $AD$11=""),IF(AND(AD$14="yes", A78&lt;AD$15),1,IF(OR(AD$14="no", AD$14=""),1,0)),0)),0)</f>
        <v>0</v>
      </c>
      <c r="M78" s="28">
        <f>IF($I78=1,IF(AND($AD$11="yes", $A78&gt;=$AD$12),IF(AND($AD$14="yes", $A78&gt;=$AD$15),0,1),0),0)</f>
        <v>0</v>
      </c>
      <c r="N78" s="28">
        <f>IF($I78=1,IF(AND($AD$14="yes", $A78&gt;=$AD$15),1,0),0)</f>
        <v>0</v>
      </c>
    </row>
    <row r="79" spans="1:14">
      <c r="A79" s="34">
        <v>45093</v>
      </c>
      <c r="B79">
        <f>IF(A79&gt;=U$12,IF(A79&lt;=$U$13,0,1),1)</f>
        <v>1</v>
      </c>
      <c r="D79" s="28">
        <f>IF(ISBLANK(C79)=FALSE,1,0)</f>
        <v>0</v>
      </c>
      <c r="F79" s="28">
        <f>IF(ISBLANK(E79)=FALSE,1,0)</f>
        <v>0</v>
      </c>
      <c r="G79" s="27" t="str">
        <f>_xlfn.IFNA(VLOOKUP(A79,$Z$6:$Z$15,1,FALSE),"Z")</f>
        <v>Z</v>
      </c>
      <c r="H79" s="28">
        <f>IF(G79="Z",0,1)</f>
        <v>0</v>
      </c>
      <c r="I79" s="28">
        <f>IF(B79+D79+F79+H79&gt;0,0,1)</f>
        <v>0</v>
      </c>
      <c r="J79" s="27">
        <v>45092</v>
      </c>
      <c r="L79" s="28">
        <f>IF($I79=1,IF(AND($AD$11="yes", $A79&lt;$AD$12),1,IF(OR($AD$11="no", $AD$11=""),IF(AND(AD$14="yes", A79&lt;AD$15),1,IF(OR(AD$14="no", AD$14=""),1,0)),0)),0)</f>
        <v>0</v>
      </c>
      <c r="M79" s="28">
        <f>IF($I79=1,IF(AND($AD$11="yes", $A79&gt;=$AD$12),IF(AND($AD$14="yes", $A79&gt;=$AD$15),0,1),0),0)</f>
        <v>0</v>
      </c>
      <c r="N79" s="28">
        <f>IF($I79=1,IF(AND($AD$14="yes", $A79&gt;=$AD$15),1,0),0)</f>
        <v>0</v>
      </c>
    </row>
    <row r="80" spans="1:14">
      <c r="A80" s="34">
        <v>45094</v>
      </c>
      <c r="B80">
        <f>IF(A80&gt;=U$12,IF(A80&lt;=$U$13,0,1),1)</f>
        <v>1</v>
      </c>
      <c r="D80" s="28">
        <f>IF(ISBLANK(C80)=FALSE,1,0)</f>
        <v>0</v>
      </c>
      <c r="E80" s="27">
        <v>45094</v>
      </c>
      <c r="F80" s="28">
        <f>IF(ISBLANK(E80)=FALSE,1,0)</f>
        <v>1</v>
      </c>
      <c r="G80" s="27" t="str">
        <f>_xlfn.IFNA(VLOOKUP(A80,$Z$6:$Z$15,1,FALSE),"Z")</f>
        <v>Z</v>
      </c>
      <c r="H80" s="28">
        <f>IF(G80="Z",0,1)</f>
        <v>0</v>
      </c>
      <c r="I80" s="28">
        <f>IF(B80+D80+F80+H80&gt;0,0,1)</f>
        <v>0</v>
      </c>
      <c r="J80" s="27">
        <v>45093</v>
      </c>
      <c r="L80" s="28">
        <f>IF($I80=1,IF(AND($AD$11="yes", $A80&lt;$AD$12),1,IF(OR($AD$11="no", $AD$11=""),IF(AND(AD$14="yes", A80&lt;AD$15),1,IF(OR(AD$14="no", AD$14=""),1,0)),0)),0)</f>
        <v>0</v>
      </c>
      <c r="M80" s="28">
        <f>IF($I80=1,IF(AND($AD$11="yes", $A80&gt;=$AD$12),IF(AND($AD$14="yes", $A80&gt;=$AD$15),0,1),0),0)</f>
        <v>0</v>
      </c>
      <c r="N80" s="28">
        <f>IF($I80=1,IF(AND($AD$14="yes", $A80&gt;=$AD$15),1,0),0)</f>
        <v>0</v>
      </c>
    </row>
    <row r="81" spans="1:14">
      <c r="A81" s="34">
        <v>45095</v>
      </c>
      <c r="B81">
        <f>IF(A81&gt;=U$12,IF(A81&lt;=$U$13,0,1),1)</f>
        <v>1</v>
      </c>
      <c r="D81" s="28">
        <f>IF(ISBLANK(C81)=FALSE,1,0)</f>
        <v>0</v>
      </c>
      <c r="E81" s="27">
        <v>45095</v>
      </c>
      <c r="F81" s="28">
        <f>IF(ISBLANK(E81)=FALSE,1,0)</f>
        <v>1</v>
      </c>
      <c r="G81" s="27" t="str">
        <f>_xlfn.IFNA(VLOOKUP(A81,$Z$6:$Z$15,1,FALSE),"Z")</f>
        <v>Z</v>
      </c>
      <c r="H81" s="28">
        <f>IF(G81="Z",0,1)</f>
        <v>0</v>
      </c>
      <c r="I81" s="28">
        <f>IF(B81+D81+F81+H81&gt;0,0,1)</f>
        <v>0</v>
      </c>
      <c r="J81" s="27">
        <v>45094</v>
      </c>
      <c r="L81" s="28">
        <f>IF($I81=1,IF(AND($AD$11="yes", $A81&lt;$AD$12),1,IF(OR($AD$11="no", $AD$11=""),IF(AND(AD$14="yes", A81&lt;AD$15),1,IF(OR(AD$14="no", AD$14=""),1,0)),0)),0)</f>
        <v>0</v>
      </c>
      <c r="M81" s="28">
        <f>IF($I81=1,IF(AND($AD$11="yes", $A81&gt;=$AD$12),IF(AND($AD$14="yes", $A81&gt;=$AD$15),0,1),0),0)</f>
        <v>0</v>
      </c>
      <c r="N81" s="28">
        <f>IF($I81=1,IF(AND($AD$14="yes", $A81&gt;=$AD$15),1,0),0)</f>
        <v>0</v>
      </c>
    </row>
    <row r="82" spans="1:14">
      <c r="A82" s="34">
        <v>45096</v>
      </c>
      <c r="B82">
        <f>IF(A82&gt;=U$12,IF(A82&lt;=$U$13,0,1),1)</f>
        <v>1</v>
      </c>
      <c r="D82" s="28">
        <f>IF(ISBLANK(C82)=FALSE,1,0)</f>
        <v>0</v>
      </c>
      <c r="F82" s="28">
        <f>IF(ISBLANK(E82)=FALSE,1,0)</f>
        <v>0</v>
      </c>
      <c r="G82" s="27" t="str">
        <f>_xlfn.IFNA(VLOOKUP(A82,$Z$6:$Z$15,1,FALSE),"Z")</f>
        <v>Z</v>
      </c>
      <c r="H82" s="28">
        <f>IF(G82="Z",0,1)</f>
        <v>0</v>
      </c>
      <c r="I82" s="28">
        <f>IF(B82+D82+F82+H82&gt;0,0,1)</f>
        <v>0</v>
      </c>
      <c r="J82" s="27">
        <v>45095</v>
      </c>
      <c r="L82" s="28">
        <f>IF($I82=1,IF(AND($AD$11="yes", $A82&lt;$AD$12),1,IF(OR($AD$11="no", $AD$11=""),IF(AND(AD$14="yes", A82&lt;AD$15),1,IF(OR(AD$14="no", AD$14=""),1,0)),0)),0)</f>
        <v>0</v>
      </c>
      <c r="M82" s="28">
        <f>IF($I82=1,IF(AND($AD$11="yes", $A82&gt;=$AD$12),IF(AND($AD$14="yes", $A82&gt;=$AD$15),0,1),0),0)</f>
        <v>0</v>
      </c>
      <c r="N82" s="28">
        <f>IF($I82=1,IF(AND($AD$14="yes", $A82&gt;=$AD$15),1,0),0)</f>
        <v>0</v>
      </c>
    </row>
    <row r="83" spans="1:14">
      <c r="A83" s="34">
        <v>45097</v>
      </c>
      <c r="B83">
        <f>IF(A83&gt;=U$12,IF(A83&lt;=$U$13,0,1),1)</f>
        <v>1</v>
      </c>
      <c r="D83" s="28">
        <f>IF(ISBLANK(C83)=FALSE,1,0)</f>
        <v>0</v>
      </c>
      <c r="F83" s="28">
        <f>IF(ISBLANK(E83)=FALSE,1,0)</f>
        <v>0</v>
      </c>
      <c r="G83" s="27" t="str">
        <f>_xlfn.IFNA(VLOOKUP(A83,$Z$6:$Z$15,1,FALSE),"Z")</f>
        <v>Z</v>
      </c>
      <c r="H83" s="28">
        <f>IF(G83="Z",0,1)</f>
        <v>0</v>
      </c>
      <c r="I83" s="28">
        <f>IF(B83+D83+F83+H83&gt;0,0,1)</f>
        <v>0</v>
      </c>
      <c r="J83" s="27">
        <v>45096</v>
      </c>
      <c r="L83" s="28">
        <f>IF($I83=1,IF(AND($AD$11="yes", $A83&lt;$AD$12),1,IF(OR($AD$11="no", $AD$11=""),IF(AND(AD$14="yes", A83&lt;AD$15),1,IF(OR(AD$14="no", AD$14=""),1,0)),0)),0)</f>
        <v>0</v>
      </c>
      <c r="M83" s="28">
        <f>IF($I83=1,IF(AND($AD$11="yes", $A83&gt;=$AD$12),IF(AND($AD$14="yes", $A83&gt;=$AD$15),0,1),0),0)</f>
        <v>0</v>
      </c>
      <c r="N83" s="28">
        <f>IF($I83=1,IF(AND($AD$14="yes", $A83&gt;=$AD$15),1,0),0)</f>
        <v>0</v>
      </c>
    </row>
    <row r="84" spans="1:14">
      <c r="A84" s="34">
        <v>45098</v>
      </c>
      <c r="B84">
        <f>IF(A84&gt;=U$12,IF(A84&lt;=$U$13,0,1),1)</f>
        <v>1</v>
      </c>
      <c r="D84" s="28">
        <f>IF(ISBLANK(C84)=FALSE,1,0)</f>
        <v>0</v>
      </c>
      <c r="F84" s="28">
        <f>IF(ISBLANK(E84)=FALSE,1,0)</f>
        <v>0</v>
      </c>
      <c r="G84" s="27" t="str">
        <f>_xlfn.IFNA(VLOOKUP(A84,$Z$6:$Z$15,1,FALSE),"Z")</f>
        <v>Z</v>
      </c>
      <c r="H84" s="28">
        <f>IF(G84="Z",0,1)</f>
        <v>0</v>
      </c>
      <c r="I84" s="28">
        <f>IF(B84+D84+F84+H84&gt;0,0,1)</f>
        <v>0</v>
      </c>
      <c r="J84" s="27">
        <v>45097</v>
      </c>
      <c r="L84" s="28">
        <f>IF($I84=1,IF(AND($AD$11="yes", $A84&lt;$AD$12),1,IF(OR($AD$11="no", $AD$11=""),IF(AND(AD$14="yes", A84&lt;AD$15),1,IF(OR(AD$14="no", AD$14=""),1,0)),0)),0)</f>
        <v>0</v>
      </c>
      <c r="M84" s="28">
        <f>IF($I84=1,IF(AND($AD$11="yes", $A84&gt;=$AD$12),IF(AND($AD$14="yes", $A84&gt;=$AD$15),0,1),0),0)</f>
        <v>0</v>
      </c>
      <c r="N84" s="28">
        <f>IF($I84=1,IF(AND($AD$14="yes", $A84&gt;=$AD$15),1,0),0)</f>
        <v>0</v>
      </c>
    </row>
    <row r="85" spans="1:14">
      <c r="A85" s="34">
        <v>45099</v>
      </c>
      <c r="B85">
        <f>IF(A85&gt;=U$12,IF(A85&lt;=$U$13,0,1),1)</f>
        <v>1</v>
      </c>
      <c r="D85" s="28">
        <f>IF(ISBLANK(C85)=FALSE,1,0)</f>
        <v>0</v>
      </c>
      <c r="F85" s="28">
        <f>IF(ISBLANK(E85)=FALSE,1,0)</f>
        <v>0</v>
      </c>
      <c r="G85" s="27" t="str">
        <f>_xlfn.IFNA(VLOOKUP(A85,$Z$6:$Z$15,1,FALSE),"Z")</f>
        <v>Z</v>
      </c>
      <c r="H85" s="28">
        <f>IF(G85="Z",0,1)</f>
        <v>0</v>
      </c>
      <c r="I85" s="28">
        <f>IF(B85+D85+F85+H85&gt;0,0,1)</f>
        <v>0</v>
      </c>
      <c r="J85" s="27">
        <v>45098</v>
      </c>
      <c r="L85" s="28">
        <f>IF($I85=1,IF(AND($AD$11="yes", $A85&lt;$AD$12),1,IF(OR($AD$11="no", $AD$11=""),IF(AND(AD$14="yes", A85&lt;AD$15),1,IF(OR(AD$14="no", AD$14=""),1,0)),0)),0)</f>
        <v>0</v>
      </c>
      <c r="M85" s="28">
        <f>IF($I85=1,IF(AND($AD$11="yes", $A85&gt;=$AD$12),IF(AND($AD$14="yes", $A85&gt;=$AD$15),0,1),0),0)</f>
        <v>0</v>
      </c>
      <c r="N85" s="28">
        <f>IF($I85=1,IF(AND($AD$14="yes", $A85&gt;=$AD$15),1,0),0)</f>
        <v>0</v>
      </c>
    </row>
    <row r="86" spans="1:14">
      <c r="A86" s="34">
        <v>45100</v>
      </c>
      <c r="B86">
        <f>IF(A86&gt;=U$12,IF(A86&lt;=$U$13,0,1),1)</f>
        <v>1</v>
      </c>
      <c r="D86" s="28">
        <f>IF(ISBLANK(C86)=FALSE,1,0)</f>
        <v>0</v>
      </c>
      <c r="F86" s="28">
        <f>IF(ISBLANK(E86)=FALSE,1,0)</f>
        <v>0</v>
      </c>
      <c r="G86" s="27" t="str">
        <f>_xlfn.IFNA(VLOOKUP(A86,$Z$6:$Z$15,1,FALSE),"Z")</f>
        <v>Z</v>
      </c>
      <c r="H86" s="28">
        <f>IF(G86="Z",0,1)</f>
        <v>0</v>
      </c>
      <c r="I86" s="28">
        <f>IF(B86+D86+F86+H86&gt;0,0,1)</f>
        <v>0</v>
      </c>
      <c r="J86" s="27">
        <v>45099</v>
      </c>
      <c r="L86" s="28">
        <f>IF($I86=1,IF(AND($AD$11="yes", $A86&lt;$AD$12),1,IF(OR($AD$11="no", $AD$11=""),IF(AND(AD$14="yes", A86&lt;AD$15),1,IF(OR(AD$14="no", AD$14=""),1,0)),0)),0)</f>
        <v>0</v>
      </c>
      <c r="M86" s="28">
        <f>IF($I86=1,IF(AND($AD$11="yes", $A86&gt;=$AD$12),IF(AND($AD$14="yes", $A86&gt;=$AD$15),0,1),0),0)</f>
        <v>0</v>
      </c>
      <c r="N86" s="28">
        <f>IF($I86=1,IF(AND($AD$14="yes", $A86&gt;=$AD$15),1,0),0)</f>
        <v>0</v>
      </c>
    </row>
    <row r="87" spans="1:14">
      <c r="A87" s="34">
        <v>45101</v>
      </c>
      <c r="B87">
        <f>IF(A87&gt;=U$12,IF(A87&lt;=$U$13,0,1),1)</f>
        <v>1</v>
      </c>
      <c r="D87" s="28">
        <f>IF(ISBLANK(C87)=FALSE,1,0)</f>
        <v>0</v>
      </c>
      <c r="E87" s="27">
        <v>45101</v>
      </c>
      <c r="F87" s="28">
        <f>IF(ISBLANK(E87)=FALSE,1,0)</f>
        <v>1</v>
      </c>
      <c r="G87" s="27" t="str">
        <f>_xlfn.IFNA(VLOOKUP(A87,$Z$6:$Z$15,1,FALSE),"Z")</f>
        <v>Z</v>
      </c>
      <c r="H87" s="28">
        <f>IF(G87="Z",0,1)</f>
        <v>0</v>
      </c>
      <c r="I87" s="28">
        <f>IF(B87+D87+F87+H87&gt;0,0,1)</f>
        <v>0</v>
      </c>
      <c r="J87" s="27">
        <v>45100</v>
      </c>
      <c r="L87" s="28">
        <f>IF($I87=1,IF(AND($AD$11="yes", $A87&lt;$AD$12),1,IF(OR($AD$11="no", $AD$11=""),IF(AND(AD$14="yes", A87&lt;AD$15),1,IF(OR(AD$14="no", AD$14=""),1,0)),0)),0)</f>
        <v>0</v>
      </c>
      <c r="M87" s="28">
        <f>IF($I87=1,IF(AND($AD$11="yes", $A87&gt;=$AD$12),IF(AND($AD$14="yes", $A87&gt;=$AD$15),0,1),0),0)</f>
        <v>0</v>
      </c>
      <c r="N87" s="28">
        <f>IF($I87=1,IF(AND($AD$14="yes", $A87&gt;=$AD$15),1,0),0)</f>
        <v>0</v>
      </c>
    </row>
    <row r="88" spans="1:14">
      <c r="A88" s="34">
        <v>45102</v>
      </c>
      <c r="B88">
        <f>IF(A88&gt;=U$12,IF(A88&lt;=$U$13,0,1),1)</f>
        <v>1</v>
      </c>
      <c r="D88" s="28">
        <f>IF(ISBLANK(C88)=FALSE,1,0)</f>
        <v>0</v>
      </c>
      <c r="E88" s="27">
        <v>45102</v>
      </c>
      <c r="F88" s="28">
        <f>IF(ISBLANK(E88)=FALSE,1,0)</f>
        <v>1</v>
      </c>
      <c r="G88" s="27" t="str">
        <f>_xlfn.IFNA(VLOOKUP(A88,$Z$6:$Z$15,1,FALSE),"Z")</f>
        <v>Z</v>
      </c>
      <c r="H88" s="28">
        <f>IF(G88="Z",0,1)</f>
        <v>0</v>
      </c>
      <c r="I88" s="28">
        <f>IF(B88+D88+F88+H88&gt;0,0,1)</f>
        <v>0</v>
      </c>
      <c r="J88" s="27">
        <v>45101</v>
      </c>
      <c r="L88" s="28">
        <f>IF($I88=1,IF(AND($AD$11="yes", $A88&lt;$AD$12),1,IF(OR($AD$11="no", $AD$11=""),IF(AND(AD$14="yes", A88&lt;AD$15),1,IF(OR(AD$14="no", AD$14=""),1,0)),0)),0)</f>
        <v>0</v>
      </c>
      <c r="M88" s="28">
        <f>IF($I88=1,IF(AND($AD$11="yes", $A88&gt;=$AD$12),IF(AND($AD$14="yes", $A88&gt;=$AD$15),0,1),0),0)</f>
        <v>0</v>
      </c>
      <c r="N88" s="28">
        <f>IF($I88=1,IF(AND($AD$14="yes", $A88&gt;=$AD$15),1,0),0)</f>
        <v>0</v>
      </c>
    </row>
    <row r="89" spans="1:14">
      <c r="A89" s="34">
        <v>45103</v>
      </c>
      <c r="B89">
        <f>IF(A89&gt;=U$12,IF(A89&lt;=$U$13,0,1),1)</f>
        <v>1</v>
      </c>
      <c r="D89" s="28">
        <f>IF(ISBLANK(C89)=FALSE,1,0)</f>
        <v>0</v>
      </c>
      <c r="F89" s="28">
        <f>IF(ISBLANK(E89)=FALSE,1,0)</f>
        <v>0</v>
      </c>
      <c r="G89" s="27" t="str">
        <f>_xlfn.IFNA(VLOOKUP(A89,$Z$6:$Z$15,1,FALSE),"Z")</f>
        <v>Z</v>
      </c>
      <c r="H89" s="28">
        <f>IF(G89="Z",0,1)</f>
        <v>0</v>
      </c>
      <c r="I89" s="28">
        <f>IF(B89+D89+F89+H89&gt;0,0,1)</f>
        <v>0</v>
      </c>
      <c r="J89" s="27">
        <v>45102</v>
      </c>
      <c r="L89" s="28">
        <f>IF($I89=1,IF(AND($AD$11="yes", $A89&lt;$AD$12),1,IF(OR($AD$11="no", $AD$11=""),IF(AND(AD$14="yes", A89&lt;AD$15),1,IF(OR(AD$14="no", AD$14=""),1,0)),0)),0)</f>
        <v>0</v>
      </c>
      <c r="M89" s="28">
        <f>IF($I89=1,IF(AND($AD$11="yes", $A89&gt;=$AD$12),IF(AND($AD$14="yes", $A89&gt;=$AD$15),0,1),0),0)</f>
        <v>0</v>
      </c>
      <c r="N89" s="28">
        <f>IF($I89=1,IF(AND($AD$14="yes", $A89&gt;=$AD$15),1,0),0)</f>
        <v>0</v>
      </c>
    </row>
    <row r="90" spans="1:14">
      <c r="A90" s="34">
        <v>45104</v>
      </c>
      <c r="B90">
        <f>IF(A90&gt;=U$12,IF(A90&lt;=$U$13,0,1),1)</f>
        <v>1</v>
      </c>
      <c r="D90" s="28">
        <f>IF(ISBLANK(C90)=FALSE,1,0)</f>
        <v>0</v>
      </c>
      <c r="F90" s="28">
        <f>IF(ISBLANK(E90)=FALSE,1,0)</f>
        <v>0</v>
      </c>
      <c r="G90" s="27" t="str">
        <f>_xlfn.IFNA(VLOOKUP(A90,$Z$6:$Z$15,1,FALSE),"Z")</f>
        <v>Z</v>
      </c>
      <c r="H90" s="28">
        <f>IF(G90="Z",0,1)</f>
        <v>0</v>
      </c>
      <c r="I90" s="28">
        <f>IF(B90+D90+F90+H90&gt;0,0,1)</f>
        <v>0</v>
      </c>
      <c r="J90" s="27">
        <v>45103</v>
      </c>
      <c r="L90" s="28">
        <f>IF($I90=1,IF(AND($AD$11="yes", $A90&lt;$AD$12),1,IF(OR($AD$11="no", $AD$11=""),IF(AND(AD$14="yes", A90&lt;AD$15),1,IF(OR(AD$14="no", AD$14=""),1,0)),0)),0)</f>
        <v>0</v>
      </c>
      <c r="M90" s="28">
        <f>IF($I90=1,IF(AND($AD$11="yes", $A90&gt;=$AD$12),IF(AND($AD$14="yes", $A90&gt;=$AD$15),0,1),0),0)</f>
        <v>0</v>
      </c>
      <c r="N90" s="28">
        <f>IF($I90=1,IF(AND($AD$14="yes", $A90&gt;=$AD$15),1,0),0)</f>
        <v>0</v>
      </c>
    </row>
    <row r="91" spans="1:14">
      <c r="A91" s="34">
        <v>45105</v>
      </c>
      <c r="B91">
        <f>IF(A91&gt;=U$12,IF(A91&lt;=$U$13,0,1),1)</f>
        <v>1</v>
      </c>
      <c r="D91" s="28">
        <f>IF(ISBLANK(C91)=FALSE,1,0)</f>
        <v>0</v>
      </c>
      <c r="F91" s="28">
        <f>IF(ISBLANK(E91)=FALSE,1,0)</f>
        <v>0</v>
      </c>
      <c r="G91" s="27" t="str">
        <f>_xlfn.IFNA(VLOOKUP(A91,$Z$6:$Z$15,1,FALSE),"Z")</f>
        <v>Z</v>
      </c>
      <c r="H91" s="28">
        <f>IF(G91="Z",0,1)</f>
        <v>0</v>
      </c>
      <c r="I91" s="28">
        <f>IF(B91+D91+F91+H91&gt;0,0,1)</f>
        <v>0</v>
      </c>
      <c r="J91" s="27">
        <v>45104</v>
      </c>
      <c r="L91" s="28">
        <f>IF($I91=1,IF(AND($AD$11="yes", $A91&lt;$AD$12),1,IF(OR($AD$11="no", $AD$11=""),IF(AND(AD$14="yes", A91&lt;AD$15),1,IF(OR(AD$14="no", AD$14=""),1,0)),0)),0)</f>
        <v>0</v>
      </c>
      <c r="M91" s="28">
        <f>IF($I91=1,IF(AND($AD$11="yes", $A91&gt;=$AD$12),IF(AND($AD$14="yes", $A91&gt;=$AD$15),0,1),0),0)</f>
        <v>0</v>
      </c>
      <c r="N91" s="28">
        <f>IF($I91=1,IF(AND($AD$14="yes", $A91&gt;=$AD$15),1,0),0)</f>
        <v>0</v>
      </c>
    </row>
    <row r="92" spans="1:14">
      <c r="A92" s="34">
        <v>45106</v>
      </c>
      <c r="B92">
        <f>IF(A92&gt;=U$12,IF(A92&lt;=$U$13,0,1),1)</f>
        <v>1</v>
      </c>
      <c r="D92" s="28">
        <f>IF(ISBLANK(C92)=FALSE,1,0)</f>
        <v>0</v>
      </c>
      <c r="F92" s="28">
        <f>IF(ISBLANK(E92)=FALSE,1,0)</f>
        <v>0</v>
      </c>
      <c r="G92" s="27" t="str">
        <f>_xlfn.IFNA(VLOOKUP(A92,$Z$6:$Z$15,1,FALSE),"Z")</f>
        <v>Z</v>
      </c>
      <c r="H92" s="28">
        <f>IF(G92="Z",0,1)</f>
        <v>0</v>
      </c>
      <c r="I92" s="28">
        <f>IF(B92+D92+F92+H92&gt;0,0,1)</f>
        <v>0</v>
      </c>
      <c r="J92" s="27">
        <v>45105</v>
      </c>
      <c r="L92" s="28">
        <f>IF($I92=1,IF(AND($AD$11="yes", $A92&lt;$AD$12),1,IF(OR($AD$11="no", $AD$11=""),IF(AND(AD$14="yes", A92&lt;AD$15),1,IF(OR(AD$14="no", AD$14=""),1,0)),0)),0)</f>
        <v>0</v>
      </c>
      <c r="M92" s="28">
        <f>IF($I92=1,IF(AND($AD$11="yes", $A92&gt;=$AD$12),IF(AND($AD$14="yes", $A92&gt;=$AD$15),0,1),0),0)</f>
        <v>0</v>
      </c>
      <c r="N92" s="28">
        <f>IF($I92=1,IF(AND($AD$14="yes", $A92&gt;=$AD$15),1,0),0)</f>
        <v>0</v>
      </c>
    </row>
    <row r="93" spans="1:14">
      <c r="A93" s="34">
        <v>45107</v>
      </c>
      <c r="B93">
        <f>IF(A93&gt;=U$12,IF(A93&lt;=$U$13,0,1),1)</f>
        <v>1</v>
      </c>
      <c r="D93" s="28">
        <f>IF(ISBLANK(C93)=FALSE,1,0)</f>
        <v>0</v>
      </c>
      <c r="F93" s="28">
        <f>IF(ISBLANK(E93)=FALSE,1,0)</f>
        <v>0</v>
      </c>
      <c r="G93" s="27" t="str">
        <f>_xlfn.IFNA(VLOOKUP(A93,$Z$6:$Z$15,1,FALSE),"Z")</f>
        <v>Z</v>
      </c>
      <c r="H93" s="28">
        <f>IF(G93="Z",0,1)</f>
        <v>0</v>
      </c>
      <c r="I93" s="28">
        <f>IF(B93+D93+F93+H93&gt;0,0,1)</f>
        <v>0</v>
      </c>
      <c r="J93" s="27">
        <v>45106</v>
      </c>
      <c r="L93" s="28">
        <f>IF($I93=1,IF(AND($AD$11="yes", $A93&lt;$AD$12),1,IF(OR($AD$11="no", $AD$11=""),IF(AND(AD$14="yes", A93&lt;AD$15),1,IF(OR(AD$14="no", AD$14=""),1,0)),0)),0)</f>
        <v>0</v>
      </c>
      <c r="M93" s="28">
        <f>IF($I93=1,IF(AND($AD$11="yes", $A93&gt;=$AD$12),IF(AND($AD$14="yes", $A93&gt;=$AD$15),0,1),0),0)</f>
        <v>0</v>
      </c>
      <c r="N93" s="28">
        <f>IF($I93=1,IF(AND($AD$14="yes", $A93&gt;=$AD$15),1,0),0)</f>
        <v>0</v>
      </c>
    </row>
    <row r="94" spans="1:14">
      <c r="A94" s="34">
        <v>45108</v>
      </c>
      <c r="B94">
        <f>IF(A94&gt;=U$12,IF(A94&lt;=$U$13,0,1),1)</f>
        <v>1</v>
      </c>
      <c r="D94" s="28">
        <f>IF(ISBLANK(C94)=FALSE,1,0)</f>
        <v>0</v>
      </c>
      <c r="E94" s="27">
        <v>45108</v>
      </c>
      <c r="F94" s="28">
        <f>IF(ISBLANK(E94)=FALSE,1,0)</f>
        <v>1</v>
      </c>
      <c r="G94" s="27" t="str">
        <f>_xlfn.IFNA(VLOOKUP(A94,$Z$6:$Z$15,1,FALSE),"Z")</f>
        <v>Z</v>
      </c>
      <c r="H94" s="28">
        <f>IF(G94="Z",0,1)</f>
        <v>0</v>
      </c>
      <c r="I94" s="28">
        <f>IF(B94+D94+F94+H94&gt;0,0,1)</f>
        <v>0</v>
      </c>
      <c r="J94" s="27">
        <v>45107</v>
      </c>
      <c r="L94" s="28">
        <f>IF($I94=1,IF(AND($AD$11="yes", $A94&lt;$AD$12),1,IF(OR($AD$11="no", $AD$11=""),IF(AND(AD$14="yes", A94&lt;AD$15),1,IF(OR(AD$14="no", AD$14=""),1,0)),0)),0)</f>
        <v>0</v>
      </c>
      <c r="M94" s="28">
        <f>IF($I94=1,IF(AND($AD$11="yes", $A94&gt;=$AD$12),IF(AND($AD$14="yes", $A94&gt;=$AD$15),0,1),0),0)</f>
        <v>0</v>
      </c>
      <c r="N94" s="28">
        <f>IF($I94=1,IF(AND($AD$14="yes", $A94&gt;=$AD$15),1,0),0)</f>
        <v>0</v>
      </c>
    </row>
    <row r="95" spans="1:14">
      <c r="A95" s="34">
        <v>45109</v>
      </c>
      <c r="B95">
        <f>IF(A95&gt;=U$12,IF(A95&lt;=$U$13,0,1),1)</f>
        <v>1</v>
      </c>
      <c r="D95" s="28">
        <f>IF(ISBLANK(C95)=FALSE,1,0)</f>
        <v>0</v>
      </c>
      <c r="E95" s="27">
        <v>45109</v>
      </c>
      <c r="F95" s="28">
        <f>IF(ISBLANK(E95)=FALSE,1,0)</f>
        <v>1</v>
      </c>
      <c r="G95" s="27" t="str">
        <f>_xlfn.IFNA(VLOOKUP(A95,$Z$6:$Z$15,1,FALSE),"Z")</f>
        <v>Z</v>
      </c>
      <c r="H95" s="28">
        <f>IF(G95="Z",0,1)</f>
        <v>0</v>
      </c>
      <c r="I95" s="28">
        <f>IF(B95+D95+F95+H95&gt;0,0,1)</f>
        <v>0</v>
      </c>
      <c r="J95" s="27">
        <v>45108</v>
      </c>
      <c r="L95" s="28">
        <f>IF($I95=1,IF(AND($AD$11="yes", $A95&lt;$AD$12),1,IF(OR($AD$11="no", $AD$11=""),IF(AND(AD$14="yes", A95&lt;AD$15),1,IF(OR(AD$14="no", AD$14=""),1,0)),0)),0)</f>
        <v>0</v>
      </c>
      <c r="M95" s="28">
        <f>IF($I95=1,IF(AND($AD$11="yes", $A95&gt;=$AD$12),IF(AND($AD$14="yes", $A95&gt;=$AD$15),0,1),0),0)</f>
        <v>0</v>
      </c>
      <c r="N95" s="28">
        <f>IF($I95=1,IF(AND($AD$14="yes", $A95&gt;=$AD$15),1,0),0)</f>
        <v>0</v>
      </c>
    </row>
    <row r="96" spans="1:14">
      <c r="A96" s="34">
        <v>45110</v>
      </c>
      <c r="B96">
        <f>IF(A96&gt;=U$12,IF(A96&lt;=$U$13,0,1),1)</f>
        <v>1</v>
      </c>
      <c r="D96" s="28">
        <f>IF(ISBLANK(C96)=FALSE,1,0)</f>
        <v>0</v>
      </c>
      <c r="F96" s="28">
        <f>IF(ISBLANK(E96)=FALSE,1,0)</f>
        <v>0</v>
      </c>
      <c r="G96" s="27" t="str">
        <f>_xlfn.IFNA(VLOOKUP(A96,$Z$6:$Z$15,1,FALSE),"Z")</f>
        <v>Z</v>
      </c>
      <c r="H96" s="28">
        <f>IF(G96="Z",0,1)</f>
        <v>0</v>
      </c>
      <c r="I96" s="28">
        <f>IF(B96+D96+F96+H96&gt;0,0,1)</f>
        <v>0</v>
      </c>
      <c r="J96" s="27">
        <v>45109</v>
      </c>
      <c r="L96" s="28">
        <f>IF($I96=1,IF(AND($AD$11="yes", $A96&lt;$AD$12),1,IF(OR($AD$11="no", $AD$11=""),IF(AND(AD$14="yes", A96&lt;AD$15),1,IF(OR(AD$14="no", AD$14=""),1,0)),0)),0)</f>
        <v>0</v>
      </c>
      <c r="M96" s="28">
        <f>IF($I96=1,IF(AND($AD$11="yes", $A96&gt;=$AD$12),IF(AND($AD$14="yes", $A96&gt;=$AD$15),0,1),0),0)</f>
        <v>0</v>
      </c>
      <c r="N96" s="28">
        <f>IF($I96=1,IF(AND($AD$14="yes", $A96&gt;=$AD$15),1,0),0)</f>
        <v>0</v>
      </c>
    </row>
    <row r="97" spans="1:14">
      <c r="A97" s="34">
        <v>45111</v>
      </c>
      <c r="B97">
        <f>IF(A97&gt;=U$12,IF(A97&lt;=$U$13,0,1),1)</f>
        <v>1</v>
      </c>
      <c r="D97" s="28">
        <f>IF(ISBLANK(C97)=FALSE,1,0)</f>
        <v>0</v>
      </c>
      <c r="F97" s="28">
        <f>IF(ISBLANK(E97)=FALSE,1,0)</f>
        <v>0</v>
      </c>
      <c r="G97" s="27" t="str">
        <f>_xlfn.IFNA(VLOOKUP(A97,$Z$6:$Z$15,1,FALSE),"Z")</f>
        <v>Z</v>
      </c>
      <c r="H97" s="28">
        <f>IF(G97="Z",0,1)</f>
        <v>0</v>
      </c>
      <c r="I97" s="28">
        <f>IF(B97+D97+F97+H97&gt;0,0,1)</f>
        <v>0</v>
      </c>
      <c r="J97" s="27">
        <v>45110</v>
      </c>
      <c r="L97" s="28">
        <f>IF($I97=1,IF(AND($AD$11="yes", $A97&lt;$AD$12),1,IF(OR($AD$11="no", $AD$11=""),IF(AND(AD$14="yes", A97&lt;AD$15),1,IF(OR(AD$14="no", AD$14=""),1,0)),0)),0)</f>
        <v>0</v>
      </c>
      <c r="M97" s="28">
        <f>IF($I97=1,IF(AND($AD$11="yes", $A97&gt;=$AD$12),IF(AND($AD$14="yes", $A97&gt;=$AD$15),0,1),0),0)</f>
        <v>0</v>
      </c>
      <c r="N97" s="28">
        <f>IF($I97=1,IF(AND($AD$14="yes", $A97&gt;=$AD$15),1,0),0)</f>
        <v>0</v>
      </c>
    </row>
    <row r="98" spans="1:14">
      <c r="A98" s="34">
        <v>45112</v>
      </c>
      <c r="B98">
        <f>IF(A98&gt;=U$12,IF(A98&lt;=$U$13,0,1),1)</f>
        <v>1</v>
      </c>
      <c r="D98" s="28">
        <f>IF(ISBLANK(C98)=FALSE,1,0)</f>
        <v>0</v>
      </c>
      <c r="F98" s="28">
        <f>IF(ISBLANK(E98)=FALSE,1,0)</f>
        <v>0</v>
      </c>
      <c r="G98" s="27" t="str">
        <f>_xlfn.IFNA(VLOOKUP(A98,$Z$6:$Z$15,1,FALSE),"Z")</f>
        <v>Z</v>
      </c>
      <c r="H98" s="28">
        <f>IF(G98="Z",0,1)</f>
        <v>0</v>
      </c>
      <c r="I98" s="28">
        <f>IF(B98+D98+F98+H98&gt;0,0,1)</f>
        <v>0</v>
      </c>
      <c r="J98" s="27">
        <v>45111</v>
      </c>
      <c r="L98" s="28">
        <f>IF($I98=1,IF(AND($AD$11="yes", $A98&lt;$AD$12),1,IF(OR($AD$11="no", $AD$11=""),IF(AND(AD$14="yes", A98&lt;AD$15),1,IF(OR(AD$14="no", AD$14=""),1,0)),0)),0)</f>
        <v>0</v>
      </c>
      <c r="M98" s="28">
        <f>IF($I98=1,IF(AND($AD$11="yes", $A98&gt;=$AD$12),IF(AND($AD$14="yes", $A98&gt;=$AD$15),0,1),0),0)</f>
        <v>0</v>
      </c>
      <c r="N98" s="28">
        <f>IF($I98=1,IF(AND($AD$14="yes", $A98&gt;=$AD$15),1,0),0)</f>
        <v>0</v>
      </c>
    </row>
    <row r="99" spans="1:14">
      <c r="A99" s="34">
        <v>45113</v>
      </c>
      <c r="B99">
        <f>IF(A99&gt;=U$12,IF(A99&lt;=$U$13,0,1),1)</f>
        <v>1</v>
      </c>
      <c r="D99" s="28">
        <f>IF(ISBLANK(C99)=FALSE,1,0)</f>
        <v>0</v>
      </c>
      <c r="F99" s="28">
        <f>IF(ISBLANK(E99)=FALSE,1,0)</f>
        <v>0</v>
      </c>
      <c r="G99" s="27" t="str">
        <f>_xlfn.IFNA(VLOOKUP(A99,$Z$6:$Z$15,1,FALSE),"Z")</f>
        <v>Z</v>
      </c>
      <c r="H99" s="28">
        <f>IF(G99="Z",0,1)</f>
        <v>0</v>
      </c>
      <c r="I99" s="28">
        <f>IF(B99+D99+F99+H99&gt;0,0,1)</f>
        <v>0</v>
      </c>
      <c r="J99" s="27">
        <v>45112</v>
      </c>
      <c r="L99" s="28">
        <f>IF($I99=1,IF(AND($AD$11="yes", $A99&lt;$AD$12),1,IF(OR($AD$11="no", $AD$11=""),IF(AND(AD$14="yes", A99&lt;AD$15),1,IF(OR(AD$14="no", AD$14=""),1,0)),0)),0)</f>
        <v>0</v>
      </c>
      <c r="M99" s="28">
        <f>IF($I99=1,IF(AND($AD$11="yes", $A99&gt;=$AD$12),IF(AND($AD$14="yes", $A99&gt;=$AD$15),0,1),0),0)</f>
        <v>0</v>
      </c>
      <c r="N99" s="28">
        <f>IF($I99=1,IF(AND($AD$14="yes", $A99&gt;=$AD$15),1,0),0)</f>
        <v>0</v>
      </c>
    </row>
    <row r="100" spans="1:14">
      <c r="A100" s="34">
        <v>45114</v>
      </c>
      <c r="B100">
        <f>IF(A100&gt;=U$12,IF(A100&lt;=$U$13,0,1),1)</f>
        <v>1</v>
      </c>
      <c r="D100" s="28">
        <f>IF(ISBLANK(C100)=FALSE,1,0)</f>
        <v>0</v>
      </c>
      <c r="F100" s="28">
        <f>IF(ISBLANK(E100)=FALSE,1,0)</f>
        <v>0</v>
      </c>
      <c r="G100" s="27" t="str">
        <f>_xlfn.IFNA(VLOOKUP(A100,$Z$6:$Z$15,1,FALSE),"Z")</f>
        <v>Z</v>
      </c>
      <c r="H100" s="28">
        <f>IF(G100="Z",0,1)</f>
        <v>0</v>
      </c>
      <c r="I100" s="28">
        <f>IF(B100+D100+F100+H100&gt;0,0,1)</f>
        <v>0</v>
      </c>
      <c r="J100" s="27">
        <v>45113</v>
      </c>
      <c r="L100" s="28">
        <f>IF($I100=1,IF(AND($AD$11="yes", $A100&lt;$AD$12),1,IF(OR($AD$11="no", $AD$11=""),IF(AND(AD$14="yes", A100&lt;AD$15),1,IF(OR(AD$14="no", AD$14=""),1,0)),0)),0)</f>
        <v>0</v>
      </c>
      <c r="M100" s="28">
        <f>IF($I100=1,IF(AND($AD$11="yes", $A100&gt;=$AD$12),IF(AND($AD$14="yes", $A100&gt;=$AD$15),0,1),0),0)</f>
        <v>0</v>
      </c>
      <c r="N100" s="28">
        <f>IF($I100=1,IF(AND($AD$14="yes", $A100&gt;=$AD$15),1,0),0)</f>
        <v>0</v>
      </c>
    </row>
    <row r="101" spans="1:14">
      <c r="A101" s="34">
        <v>45115</v>
      </c>
      <c r="B101">
        <f>IF(A101&gt;=U$12,IF(A101&lt;=$U$13,0,1),1)</f>
        <v>1</v>
      </c>
      <c r="D101" s="28">
        <f>IF(ISBLANK(C101)=FALSE,1,0)</f>
        <v>0</v>
      </c>
      <c r="E101" s="27">
        <v>45115</v>
      </c>
      <c r="F101" s="28">
        <f>IF(ISBLANK(E101)=FALSE,1,0)</f>
        <v>1</v>
      </c>
      <c r="G101" s="27" t="str">
        <f>_xlfn.IFNA(VLOOKUP(A101,$Z$6:$Z$15,1,FALSE),"Z")</f>
        <v>Z</v>
      </c>
      <c r="H101" s="28">
        <f>IF(G101="Z",0,1)</f>
        <v>0</v>
      </c>
      <c r="I101" s="28">
        <f>IF(B101+D101+F101+H101&gt;0,0,1)</f>
        <v>0</v>
      </c>
      <c r="J101" s="27">
        <v>45114</v>
      </c>
      <c r="L101" s="28">
        <f>IF($I101=1,IF(AND($AD$11="yes", $A101&lt;$AD$12),1,IF(OR($AD$11="no", $AD$11=""),IF(AND(AD$14="yes", A101&lt;AD$15),1,IF(OR(AD$14="no", AD$14=""),1,0)),0)),0)</f>
        <v>0</v>
      </c>
      <c r="M101" s="28">
        <f>IF($I101=1,IF(AND($AD$11="yes", $A101&gt;=$AD$12),IF(AND($AD$14="yes", $A101&gt;=$AD$15),0,1),0),0)</f>
        <v>0</v>
      </c>
      <c r="N101" s="28">
        <f>IF($I101=1,IF(AND($AD$14="yes", $A101&gt;=$AD$15),1,0),0)</f>
        <v>0</v>
      </c>
    </row>
    <row r="102" spans="1:14">
      <c r="A102" s="34">
        <v>45116</v>
      </c>
      <c r="B102">
        <f>IF(A102&gt;=U$12,IF(A102&lt;=$U$13,0,1),1)</f>
        <v>1</v>
      </c>
      <c r="D102" s="28">
        <f>IF(ISBLANK(C102)=FALSE,1,0)</f>
        <v>0</v>
      </c>
      <c r="E102" s="27">
        <v>45116</v>
      </c>
      <c r="F102" s="28">
        <f>IF(ISBLANK(E102)=FALSE,1,0)</f>
        <v>1</v>
      </c>
      <c r="G102" s="27" t="str">
        <f>_xlfn.IFNA(VLOOKUP(A102,$Z$6:$Z$15,1,FALSE),"Z")</f>
        <v>Z</v>
      </c>
      <c r="H102" s="28">
        <f>IF(G102="Z",0,1)</f>
        <v>0</v>
      </c>
      <c r="I102" s="28">
        <f>IF(B102+D102+F102+H102&gt;0,0,1)</f>
        <v>0</v>
      </c>
      <c r="J102" s="27">
        <v>45115</v>
      </c>
      <c r="L102" s="28">
        <f>IF($I102=1,IF(AND($AD$11="yes", $A102&lt;$AD$12),1,IF(OR($AD$11="no", $AD$11=""),IF(AND(AD$14="yes", A102&lt;AD$15),1,IF(OR(AD$14="no", AD$14=""),1,0)),0)),0)</f>
        <v>0</v>
      </c>
      <c r="M102" s="28">
        <f>IF($I102=1,IF(AND($AD$11="yes", $A102&gt;=$AD$12),IF(AND($AD$14="yes", $A102&gt;=$AD$15),0,1),0),0)</f>
        <v>0</v>
      </c>
      <c r="N102" s="28">
        <f>IF($I102=1,IF(AND($AD$14="yes", $A102&gt;=$AD$15),1,0),0)</f>
        <v>0</v>
      </c>
    </row>
    <row r="103" spans="1:14">
      <c r="A103" s="34">
        <v>45117</v>
      </c>
      <c r="B103">
        <f>IF(A103&gt;=U$12,IF(A103&lt;=$U$13,0,1),1)</f>
        <v>1</v>
      </c>
      <c r="D103" s="28">
        <f>IF(ISBLANK(C103)=FALSE,1,0)</f>
        <v>0</v>
      </c>
      <c r="F103" s="28">
        <f>IF(ISBLANK(E103)=FALSE,1,0)</f>
        <v>0</v>
      </c>
      <c r="G103" s="27" t="str">
        <f>_xlfn.IFNA(VLOOKUP(A103,$Z$6:$Z$15,1,FALSE),"Z")</f>
        <v>Z</v>
      </c>
      <c r="H103" s="28">
        <f>IF(G103="Z",0,1)</f>
        <v>0</v>
      </c>
      <c r="I103" s="28">
        <f>IF(B103+D103+F103+H103&gt;0,0,1)</f>
        <v>0</v>
      </c>
      <c r="J103" s="27">
        <v>45116</v>
      </c>
      <c r="L103" s="28">
        <f>IF($I103=1,IF(AND($AD$11="yes", $A103&lt;$AD$12),1,IF(OR($AD$11="no", $AD$11=""),IF(AND(AD$14="yes", A103&lt;AD$15),1,IF(OR(AD$14="no", AD$14=""),1,0)),0)),0)</f>
        <v>0</v>
      </c>
      <c r="M103" s="28">
        <f>IF($I103=1,IF(AND($AD$11="yes", $A103&gt;=$AD$12),IF(AND($AD$14="yes", $A103&gt;=$AD$15),0,1),0),0)</f>
        <v>0</v>
      </c>
      <c r="N103" s="28">
        <f>IF($I103=1,IF(AND($AD$14="yes", $A103&gt;=$AD$15),1,0),0)</f>
        <v>0</v>
      </c>
    </row>
    <row r="104" spans="1:14">
      <c r="A104" s="34">
        <v>45118</v>
      </c>
      <c r="B104">
        <f>IF(A104&gt;=U$12,IF(A104&lt;=$U$13,0,1),1)</f>
        <v>1</v>
      </c>
      <c r="D104" s="28">
        <f>IF(ISBLANK(C104)=FALSE,1,0)</f>
        <v>0</v>
      </c>
      <c r="F104" s="28">
        <f>IF(ISBLANK(E104)=FALSE,1,0)</f>
        <v>0</v>
      </c>
      <c r="G104" s="27" t="str">
        <f>_xlfn.IFNA(VLOOKUP(A104,$Z$6:$Z$15,1,FALSE),"Z")</f>
        <v>Z</v>
      </c>
      <c r="H104" s="28">
        <f>IF(G104="Z",0,1)</f>
        <v>0</v>
      </c>
      <c r="I104" s="28">
        <f>IF(B104+D104+F104+H104&gt;0,0,1)</f>
        <v>0</v>
      </c>
      <c r="J104" s="27">
        <v>45117</v>
      </c>
      <c r="L104" s="28">
        <f>IF($I104=1,IF(AND($AD$11="yes", $A104&lt;$AD$12),1,IF(OR($AD$11="no", $AD$11=""),IF(AND(AD$14="yes", A104&lt;AD$15),1,IF(OR(AD$14="no", AD$14=""),1,0)),0)),0)</f>
        <v>0</v>
      </c>
      <c r="M104" s="28">
        <f>IF($I104=1,IF(AND($AD$11="yes", $A104&gt;=$AD$12),IF(AND($AD$14="yes", $A104&gt;=$AD$15),0,1),0),0)</f>
        <v>0</v>
      </c>
      <c r="N104" s="28">
        <f>IF($I104=1,IF(AND($AD$14="yes", $A104&gt;=$AD$15),1,0),0)</f>
        <v>0</v>
      </c>
    </row>
    <row r="105" spans="1:14">
      <c r="A105" s="34">
        <v>45119</v>
      </c>
      <c r="B105">
        <f>IF(A105&gt;=U$12,IF(A105&lt;=$U$13,0,1),1)</f>
        <v>1</v>
      </c>
      <c r="D105" s="28">
        <f>IF(ISBLANK(C105)=FALSE,1,0)</f>
        <v>0</v>
      </c>
      <c r="F105" s="28">
        <f>IF(ISBLANK(E105)=FALSE,1,0)</f>
        <v>0</v>
      </c>
      <c r="G105" s="27" t="str">
        <f>_xlfn.IFNA(VLOOKUP(A105,$Z$6:$Z$15,1,FALSE),"Z")</f>
        <v>Z</v>
      </c>
      <c r="H105" s="28">
        <f>IF(G105="Z",0,1)</f>
        <v>0</v>
      </c>
      <c r="I105" s="28">
        <f>IF(B105+D105+F105+H105&gt;0,0,1)</f>
        <v>0</v>
      </c>
      <c r="J105" s="27">
        <v>45118</v>
      </c>
      <c r="L105" s="28">
        <f>IF($I105=1,IF(AND($AD$11="yes", $A105&lt;$AD$12),1,IF(OR($AD$11="no", $AD$11=""),IF(AND(AD$14="yes", A105&lt;AD$15),1,IF(OR(AD$14="no", AD$14=""),1,0)),0)),0)</f>
        <v>0</v>
      </c>
      <c r="M105" s="28">
        <f>IF($I105=1,IF(AND($AD$11="yes", $A105&gt;=$AD$12),IF(AND($AD$14="yes", $A105&gt;=$AD$15),0,1),0),0)</f>
        <v>0</v>
      </c>
      <c r="N105" s="28">
        <f>IF($I105=1,IF(AND($AD$14="yes", $A105&gt;=$AD$15),1,0),0)</f>
        <v>0</v>
      </c>
    </row>
    <row r="106" spans="1:14">
      <c r="A106" s="34">
        <v>45120</v>
      </c>
      <c r="B106">
        <f>IF(A106&gt;=U$12,IF(A106&lt;=$U$13,0,1),1)</f>
        <v>1</v>
      </c>
      <c r="D106" s="28">
        <f>IF(ISBLANK(C106)=FALSE,1,0)</f>
        <v>0</v>
      </c>
      <c r="F106" s="28">
        <f>IF(ISBLANK(E106)=FALSE,1,0)</f>
        <v>0</v>
      </c>
      <c r="G106" s="27" t="str">
        <f>_xlfn.IFNA(VLOOKUP(A106,$Z$6:$Z$15,1,FALSE),"Z")</f>
        <v>Z</v>
      </c>
      <c r="H106" s="28">
        <f>IF(G106="Z",0,1)</f>
        <v>0</v>
      </c>
      <c r="I106" s="28">
        <f>IF(B106+D106+F106+H106&gt;0,0,1)</f>
        <v>0</v>
      </c>
      <c r="J106" s="27">
        <v>45119</v>
      </c>
      <c r="L106" s="28">
        <f>IF($I106=1,IF(AND($AD$11="yes", $A106&lt;$AD$12),1,IF(OR($AD$11="no", $AD$11=""),IF(AND(AD$14="yes", A106&lt;AD$15),1,IF(OR(AD$14="no", AD$14=""),1,0)),0)),0)</f>
        <v>0</v>
      </c>
      <c r="M106" s="28">
        <f>IF($I106=1,IF(AND($AD$11="yes", $A106&gt;=$AD$12),IF(AND($AD$14="yes", $A106&gt;=$AD$15),0,1),0),0)</f>
        <v>0</v>
      </c>
      <c r="N106" s="28">
        <f>IF($I106=1,IF(AND($AD$14="yes", $A106&gt;=$AD$15),1,0),0)</f>
        <v>0</v>
      </c>
    </row>
    <row r="107" spans="1:14">
      <c r="A107" s="34">
        <v>45121</v>
      </c>
      <c r="B107">
        <f>IF(A107&gt;=U$12,IF(A107&lt;=$U$13,0,1),1)</f>
        <v>1</v>
      </c>
      <c r="D107" s="28">
        <f>IF(ISBLANK(C107)=FALSE,1,0)</f>
        <v>0</v>
      </c>
      <c r="F107" s="28">
        <f>IF(ISBLANK(E107)=FALSE,1,0)</f>
        <v>0</v>
      </c>
      <c r="G107" s="27" t="str">
        <f>_xlfn.IFNA(VLOOKUP(A107,$Z$6:$Z$15,1,FALSE),"Z")</f>
        <v>Z</v>
      </c>
      <c r="H107" s="28">
        <f>IF(G107="Z",0,1)</f>
        <v>0</v>
      </c>
      <c r="I107" s="28">
        <f>IF(B107+D107+F107+H107&gt;0,0,1)</f>
        <v>0</v>
      </c>
      <c r="J107" s="27">
        <v>45120</v>
      </c>
      <c r="L107" s="28">
        <f>IF($I107=1,IF(AND($AD$11="yes", $A107&lt;$AD$12),1,IF(OR($AD$11="no", $AD$11=""),IF(AND(AD$14="yes", A107&lt;AD$15),1,IF(OR(AD$14="no", AD$14=""),1,0)),0)),0)</f>
        <v>0</v>
      </c>
      <c r="M107" s="28">
        <f>IF($I107=1,IF(AND($AD$11="yes", $A107&gt;=$AD$12),IF(AND($AD$14="yes", $A107&gt;=$AD$15),0,1),0),0)</f>
        <v>0</v>
      </c>
      <c r="N107" s="28">
        <f>IF($I107=1,IF(AND($AD$14="yes", $A107&gt;=$AD$15),1,0),0)</f>
        <v>0</v>
      </c>
    </row>
    <row r="108" spans="1:14">
      <c r="A108" s="34">
        <v>45122</v>
      </c>
      <c r="B108">
        <f>IF(A108&gt;=U$12,IF(A108&lt;=$U$13,0,1),1)</f>
        <v>1</v>
      </c>
      <c r="D108" s="28">
        <f>IF(ISBLANK(C108)=FALSE,1,0)</f>
        <v>0</v>
      </c>
      <c r="E108" s="27">
        <v>45122</v>
      </c>
      <c r="F108" s="28">
        <f>IF(ISBLANK(E108)=FALSE,1,0)</f>
        <v>1</v>
      </c>
      <c r="G108" s="27" t="str">
        <f>_xlfn.IFNA(VLOOKUP(A108,$Z$6:$Z$15,1,FALSE),"Z")</f>
        <v>Z</v>
      </c>
      <c r="H108" s="28">
        <f>IF(G108="Z",0,1)</f>
        <v>0</v>
      </c>
      <c r="I108" s="28">
        <f>IF(B108+D108+F108+H108&gt;0,0,1)</f>
        <v>0</v>
      </c>
      <c r="J108" s="27">
        <v>45121</v>
      </c>
      <c r="L108" s="28">
        <f>IF($I108=1,IF(AND($AD$11="yes", $A108&lt;$AD$12),1,IF(OR($AD$11="no", $AD$11=""),IF(AND(AD$14="yes", A108&lt;AD$15),1,IF(OR(AD$14="no", AD$14=""),1,0)),0)),0)</f>
        <v>0</v>
      </c>
      <c r="M108" s="28">
        <f>IF($I108=1,IF(AND($AD$11="yes", $A108&gt;=$AD$12),IF(AND($AD$14="yes", $A108&gt;=$AD$15),0,1),0),0)</f>
        <v>0</v>
      </c>
      <c r="N108" s="28">
        <f>IF($I108=1,IF(AND($AD$14="yes", $A108&gt;=$AD$15),1,0),0)</f>
        <v>0</v>
      </c>
    </row>
    <row r="109" spans="1:14">
      <c r="A109" s="34">
        <v>45123</v>
      </c>
      <c r="B109">
        <f>IF(A109&gt;=U$12,IF(A109&lt;=$U$13,0,1),1)</f>
        <v>1</v>
      </c>
      <c r="D109" s="28">
        <f>IF(ISBLANK(C109)=FALSE,1,0)</f>
        <v>0</v>
      </c>
      <c r="E109" s="27">
        <v>45123</v>
      </c>
      <c r="F109" s="28">
        <f>IF(ISBLANK(E109)=FALSE,1,0)</f>
        <v>1</v>
      </c>
      <c r="G109" s="27" t="str">
        <f>_xlfn.IFNA(VLOOKUP(A109,$Z$6:$Z$15,1,FALSE),"Z")</f>
        <v>Z</v>
      </c>
      <c r="H109" s="28">
        <f>IF(G109="Z",0,1)</f>
        <v>0</v>
      </c>
      <c r="I109" s="28">
        <f>IF(B109+D109+F109+H109&gt;0,0,1)</f>
        <v>0</v>
      </c>
      <c r="J109" s="27">
        <v>45122</v>
      </c>
      <c r="L109" s="28">
        <f>IF($I109=1,IF(AND($AD$11="yes", $A109&lt;$AD$12),1,IF(OR($AD$11="no", $AD$11=""),IF(AND(AD$14="yes", A109&lt;AD$15),1,IF(OR(AD$14="no", AD$14=""),1,0)),0)),0)</f>
        <v>0</v>
      </c>
      <c r="M109" s="28">
        <f>IF($I109=1,IF(AND($AD$11="yes", $A109&gt;=$AD$12),IF(AND($AD$14="yes", $A109&gt;=$AD$15),0,1),0),0)</f>
        <v>0</v>
      </c>
      <c r="N109" s="28">
        <f>IF($I109=1,IF(AND($AD$14="yes", $A109&gt;=$AD$15),1,0),0)</f>
        <v>0</v>
      </c>
    </row>
    <row r="110" spans="1:14">
      <c r="A110" s="34">
        <v>45124</v>
      </c>
      <c r="B110">
        <f>IF(A110&gt;=U$12,IF(A110&lt;=$U$13,0,1),1)</f>
        <v>1</v>
      </c>
      <c r="D110" s="28">
        <f>IF(ISBLANK(C110)=FALSE,1,0)</f>
        <v>0</v>
      </c>
      <c r="F110" s="28">
        <f>IF(ISBLANK(E110)=FALSE,1,0)</f>
        <v>0</v>
      </c>
      <c r="G110" s="27" t="str">
        <f>_xlfn.IFNA(VLOOKUP(A110,$Z$6:$Z$15,1,FALSE),"Z")</f>
        <v>Z</v>
      </c>
      <c r="H110" s="28">
        <f>IF(G110="Z",0,1)</f>
        <v>0</v>
      </c>
      <c r="I110" s="28">
        <f>IF(B110+D110+F110+H110&gt;0,0,1)</f>
        <v>0</v>
      </c>
      <c r="J110" s="27">
        <v>45123</v>
      </c>
      <c r="L110" s="28">
        <f>IF($I110=1,IF(AND($AD$11="yes", $A110&lt;$AD$12),1,IF(OR($AD$11="no", $AD$11=""),IF(AND(AD$14="yes", A110&lt;AD$15),1,IF(OR(AD$14="no", AD$14=""),1,0)),0)),0)</f>
        <v>0</v>
      </c>
      <c r="M110" s="28">
        <f>IF($I110=1,IF(AND($AD$11="yes", $A110&gt;=$AD$12),IF(AND($AD$14="yes", $A110&gt;=$AD$15),0,1),0),0)</f>
        <v>0</v>
      </c>
      <c r="N110" s="28">
        <f>IF($I110=1,IF(AND($AD$14="yes", $A110&gt;=$AD$15),1,0),0)</f>
        <v>0</v>
      </c>
    </row>
    <row r="111" spans="1:14">
      <c r="A111" s="34">
        <v>45125</v>
      </c>
      <c r="B111">
        <f>IF(A111&gt;=U$12,IF(A111&lt;=$U$13,0,1),1)</f>
        <v>1</v>
      </c>
      <c r="D111" s="28">
        <f>IF(ISBLANK(C111)=FALSE,1,0)</f>
        <v>0</v>
      </c>
      <c r="F111" s="28">
        <f>IF(ISBLANK(E111)=FALSE,1,0)</f>
        <v>0</v>
      </c>
      <c r="G111" s="27" t="str">
        <f>_xlfn.IFNA(VLOOKUP(A111,$Z$6:$Z$15,1,FALSE),"Z")</f>
        <v>Z</v>
      </c>
      <c r="H111" s="28">
        <f>IF(G111="Z",0,1)</f>
        <v>0</v>
      </c>
      <c r="I111" s="28">
        <f>IF(B111+D111+F111+H111&gt;0,0,1)</f>
        <v>0</v>
      </c>
      <c r="J111" s="27">
        <v>45124</v>
      </c>
      <c r="L111" s="28">
        <f>IF($I111=1,IF(AND($AD$11="yes", $A111&lt;$AD$12),1,IF(OR($AD$11="no", $AD$11=""),IF(AND(AD$14="yes", A111&lt;AD$15),1,IF(OR(AD$14="no", AD$14=""),1,0)),0)),0)</f>
        <v>0</v>
      </c>
      <c r="M111" s="28">
        <f>IF($I111=1,IF(AND($AD$11="yes", $A111&gt;=$AD$12),IF(AND($AD$14="yes", $A111&gt;=$AD$15),0,1),0),0)</f>
        <v>0</v>
      </c>
      <c r="N111" s="28">
        <f>IF($I111=1,IF(AND($AD$14="yes", $A111&gt;=$AD$15),1,0),0)</f>
        <v>0</v>
      </c>
    </row>
    <row r="112" spans="1:14">
      <c r="A112" s="34">
        <v>45126</v>
      </c>
      <c r="B112">
        <f>IF(A112&gt;=U$12,IF(A112&lt;=$U$13,0,1),1)</f>
        <v>1</v>
      </c>
      <c r="D112" s="28">
        <f>IF(ISBLANK(C112)=FALSE,1,0)</f>
        <v>0</v>
      </c>
      <c r="F112" s="28">
        <f>IF(ISBLANK(E112)=FALSE,1,0)</f>
        <v>0</v>
      </c>
      <c r="G112" s="27" t="str">
        <f>_xlfn.IFNA(VLOOKUP(A112,$Z$6:$Z$15,1,FALSE),"Z")</f>
        <v>Z</v>
      </c>
      <c r="H112" s="28">
        <f>IF(G112="Z",0,1)</f>
        <v>0</v>
      </c>
      <c r="I112" s="28">
        <f>IF(B112+D112+F112+H112&gt;0,0,1)</f>
        <v>0</v>
      </c>
      <c r="J112" s="27">
        <v>45125</v>
      </c>
      <c r="L112" s="28">
        <f>IF($I112=1,IF(AND($AD$11="yes", $A112&lt;$AD$12),1,IF(OR($AD$11="no", $AD$11=""),IF(AND(AD$14="yes", A112&lt;AD$15),1,IF(OR(AD$14="no", AD$14=""),1,0)),0)),0)</f>
        <v>0</v>
      </c>
      <c r="M112" s="28">
        <f>IF($I112=1,IF(AND($AD$11="yes", $A112&gt;=$AD$12),IF(AND($AD$14="yes", $A112&gt;=$AD$15),0,1),0),0)</f>
        <v>0</v>
      </c>
      <c r="N112" s="28">
        <f>IF($I112=1,IF(AND($AD$14="yes", $A112&gt;=$AD$15),1,0),0)</f>
        <v>0</v>
      </c>
    </row>
    <row r="113" spans="1:14">
      <c r="A113" s="34">
        <v>45127</v>
      </c>
      <c r="B113">
        <f>IF(A113&gt;=U$12,IF(A113&lt;=$U$13,0,1),1)</f>
        <v>1</v>
      </c>
      <c r="C113" s="27">
        <v>45127</v>
      </c>
      <c r="D113" s="28">
        <f>IF(ISBLANK(C113)=FALSE,1,0)</f>
        <v>1</v>
      </c>
      <c r="F113" s="28">
        <f>IF(ISBLANK(E113)=FALSE,1,0)</f>
        <v>0</v>
      </c>
      <c r="G113" s="27" t="str">
        <f>_xlfn.IFNA(VLOOKUP(A113,$Z$6:$Z$15,1,FALSE),"Z")</f>
        <v>Z</v>
      </c>
      <c r="H113" s="28">
        <f>IF(G113="Z",0,1)</f>
        <v>0</v>
      </c>
      <c r="I113" s="28">
        <f>IF(B113+D113+F113+H113&gt;0,0,1)</f>
        <v>0</v>
      </c>
      <c r="J113" s="27">
        <v>45126</v>
      </c>
      <c r="L113" s="28">
        <f>IF($I113=1,IF(AND($AD$11="yes", $A113&lt;$AD$12),1,IF(OR($AD$11="no", $AD$11=""),IF(AND(AD$14="yes", A113&lt;AD$15),1,IF(OR(AD$14="no", AD$14=""),1,0)),0)),0)</f>
        <v>0</v>
      </c>
      <c r="M113" s="28">
        <f>IF($I113=1,IF(AND($AD$11="yes", $A113&gt;=$AD$12),IF(AND($AD$14="yes", $A113&gt;=$AD$15),0,1),0),0)</f>
        <v>0</v>
      </c>
      <c r="N113" s="28">
        <f>IF($I113=1,IF(AND($AD$14="yes", $A113&gt;=$AD$15),1,0),0)</f>
        <v>0</v>
      </c>
    </row>
    <row r="114" spans="1:14">
      <c r="A114" s="34">
        <v>45128</v>
      </c>
      <c r="B114">
        <f>IF(A114&gt;=U$12,IF(A114&lt;=$U$13,0,1),1)</f>
        <v>1</v>
      </c>
      <c r="C114" s="27">
        <v>45128</v>
      </c>
      <c r="D114" s="28">
        <f>IF(ISBLANK(C114)=FALSE,1,0)</f>
        <v>1</v>
      </c>
      <c r="F114" s="28">
        <f>IF(ISBLANK(E114)=FALSE,1,0)</f>
        <v>0</v>
      </c>
      <c r="G114" s="27" t="str">
        <f>_xlfn.IFNA(VLOOKUP(A114,$Z$6:$Z$15,1,FALSE),"Z")</f>
        <v>Z</v>
      </c>
      <c r="H114" s="28">
        <f>IF(G114="Z",0,1)</f>
        <v>0</v>
      </c>
      <c r="I114" s="28">
        <f>IF(B114+D114+F114+H114&gt;0,0,1)</f>
        <v>0</v>
      </c>
      <c r="J114" s="27">
        <v>45127</v>
      </c>
      <c r="L114" s="28">
        <f>IF($I114=1,IF(AND($AD$11="yes", $A114&lt;$AD$12),1,IF(OR($AD$11="no", $AD$11=""),IF(AND(AD$14="yes", A114&lt;AD$15),1,IF(OR(AD$14="no", AD$14=""),1,0)),0)),0)</f>
        <v>0</v>
      </c>
      <c r="M114" s="28">
        <f>IF($I114=1,IF(AND($AD$11="yes", $A114&gt;=$AD$12),IF(AND($AD$14="yes", $A114&gt;=$AD$15),0,1),0),0)</f>
        <v>0</v>
      </c>
      <c r="N114" s="28">
        <f>IF($I114=1,IF(AND($AD$14="yes", $A114&gt;=$AD$15),1,0),0)</f>
        <v>0</v>
      </c>
    </row>
    <row r="115" spans="1:14">
      <c r="A115" s="34">
        <v>45129</v>
      </c>
      <c r="B115">
        <f>IF(A115&gt;=U$12,IF(A115&lt;=$U$13,0,1),1)</f>
        <v>1</v>
      </c>
      <c r="C115" s="27">
        <v>45129</v>
      </c>
      <c r="D115" s="28">
        <f>IF(ISBLANK(C115)=FALSE,1,0)</f>
        <v>1</v>
      </c>
      <c r="E115" s="27">
        <v>45129</v>
      </c>
      <c r="F115" s="28">
        <f>IF(ISBLANK(E115)=FALSE,1,0)</f>
        <v>1</v>
      </c>
      <c r="G115" s="27" t="str">
        <f>_xlfn.IFNA(VLOOKUP(A115,$Z$6:$Z$15,1,FALSE),"Z")</f>
        <v>Z</v>
      </c>
      <c r="H115" s="28">
        <f>IF(G115="Z",0,1)</f>
        <v>0</v>
      </c>
      <c r="I115" s="28">
        <f>IF(B115+D115+F115+H115&gt;0,0,1)</f>
        <v>0</v>
      </c>
      <c r="J115" s="27">
        <v>45128</v>
      </c>
      <c r="L115" s="28">
        <f>IF($I115=1,IF(AND($AD$11="yes", $A115&lt;$AD$12),1,IF(OR($AD$11="no", $AD$11=""),IF(AND(AD$14="yes", A115&lt;AD$15),1,IF(OR(AD$14="no", AD$14=""),1,0)),0)),0)</f>
        <v>0</v>
      </c>
      <c r="M115" s="28">
        <f>IF($I115=1,IF(AND($AD$11="yes", $A115&gt;=$AD$12),IF(AND($AD$14="yes", $A115&gt;=$AD$15),0,1),0),0)</f>
        <v>0</v>
      </c>
      <c r="N115" s="28">
        <f>IF($I115=1,IF(AND($AD$14="yes", $A115&gt;=$AD$15),1,0),0)</f>
        <v>0</v>
      </c>
    </row>
    <row r="116" spans="1:14">
      <c r="A116" s="34">
        <v>45130</v>
      </c>
      <c r="B116">
        <f>IF(A116&gt;=U$12,IF(A116&lt;=$U$13,0,1),1)</f>
        <v>1</v>
      </c>
      <c r="C116" s="27">
        <v>45130</v>
      </c>
      <c r="D116" s="28">
        <f>IF(ISBLANK(C116)=FALSE,1,0)</f>
        <v>1</v>
      </c>
      <c r="E116" s="27">
        <v>45130</v>
      </c>
      <c r="F116" s="28">
        <f>IF(ISBLANK(E116)=FALSE,1,0)</f>
        <v>1</v>
      </c>
      <c r="G116" s="27" t="str">
        <f>_xlfn.IFNA(VLOOKUP(A116,$Z$6:$Z$15,1,FALSE),"Z")</f>
        <v>Z</v>
      </c>
      <c r="H116" s="28">
        <f>IF(G116="Z",0,1)</f>
        <v>0</v>
      </c>
      <c r="I116" s="28">
        <f>IF(B116+D116+F116+H116&gt;0,0,1)</f>
        <v>0</v>
      </c>
      <c r="J116" s="27">
        <v>45129</v>
      </c>
      <c r="L116" s="28">
        <f>IF($I116=1,IF(AND($AD$11="yes", $A116&lt;$AD$12),1,IF(OR($AD$11="no", $AD$11=""),IF(AND(AD$14="yes", A116&lt;AD$15),1,IF(OR(AD$14="no", AD$14=""),1,0)),0)),0)</f>
        <v>0</v>
      </c>
      <c r="M116" s="28">
        <f>IF($I116=1,IF(AND($AD$11="yes", $A116&gt;=$AD$12),IF(AND($AD$14="yes", $A116&gt;=$AD$15),0,1),0),0)</f>
        <v>0</v>
      </c>
      <c r="N116" s="28">
        <f>IF($I116=1,IF(AND($AD$14="yes", $A116&gt;=$AD$15),1,0),0)</f>
        <v>0</v>
      </c>
    </row>
    <row r="117" spans="1:14">
      <c r="A117" s="34">
        <v>45131</v>
      </c>
      <c r="B117">
        <f>IF(A117&gt;=U$12,IF(A117&lt;=$U$13,0,1),1)</f>
        <v>1</v>
      </c>
      <c r="C117" s="27">
        <v>45131</v>
      </c>
      <c r="D117" s="28">
        <f>IF(ISBLANK(C117)=FALSE,1,0)</f>
        <v>1</v>
      </c>
      <c r="F117" s="28">
        <f>IF(ISBLANK(E117)=FALSE,1,0)</f>
        <v>0</v>
      </c>
      <c r="G117" s="27" t="str">
        <f>_xlfn.IFNA(VLOOKUP(A117,$Z$6:$Z$15,1,FALSE),"Z")</f>
        <v>Z</v>
      </c>
      <c r="H117" s="28">
        <f>IF(G117="Z",0,1)</f>
        <v>0</v>
      </c>
      <c r="I117" s="28">
        <f>IF(B117+D117+F117+H117&gt;0,0,1)</f>
        <v>0</v>
      </c>
      <c r="J117" s="27">
        <v>45130</v>
      </c>
      <c r="L117" s="28">
        <f>IF($I117=1,IF(AND($AD$11="yes", $A117&lt;$AD$12),1,IF(OR($AD$11="no", $AD$11=""),IF(AND(AD$14="yes", A117&lt;AD$15),1,IF(OR(AD$14="no", AD$14=""),1,0)),0)),0)</f>
        <v>0</v>
      </c>
      <c r="M117" s="28">
        <f>IF($I117=1,IF(AND($AD$11="yes", $A117&gt;=$AD$12),IF(AND($AD$14="yes", $A117&gt;=$AD$15),0,1),0),0)</f>
        <v>0</v>
      </c>
      <c r="N117" s="28">
        <f>IF($I117=1,IF(AND($AD$14="yes", $A117&gt;=$AD$15),1,0),0)</f>
        <v>0</v>
      </c>
    </row>
    <row r="118" spans="1:14">
      <c r="A118" s="34">
        <v>45132</v>
      </c>
      <c r="B118">
        <f>IF(A118&gt;=U$12,IF(A118&lt;=$U$13,0,1),1)</f>
        <v>1</v>
      </c>
      <c r="C118" s="27">
        <v>45132</v>
      </c>
      <c r="D118" s="28">
        <f>IF(ISBLANK(C118)=FALSE,1,0)</f>
        <v>1</v>
      </c>
      <c r="F118" s="28">
        <f>IF(ISBLANK(E118)=FALSE,1,0)</f>
        <v>0</v>
      </c>
      <c r="G118" s="27" t="str">
        <f>_xlfn.IFNA(VLOOKUP(A118,$Z$6:$Z$15,1,FALSE),"Z")</f>
        <v>Z</v>
      </c>
      <c r="H118" s="28">
        <f>IF(G118="Z",0,1)</f>
        <v>0</v>
      </c>
      <c r="I118" s="28">
        <f>IF(B118+D118+F118+H118&gt;0,0,1)</f>
        <v>0</v>
      </c>
      <c r="J118" s="27">
        <v>45131</v>
      </c>
      <c r="L118" s="28">
        <f>IF($I118=1,IF(AND($AD$11="yes", $A118&lt;$AD$12),1,IF(OR($AD$11="no", $AD$11=""),IF(AND(AD$14="yes", A118&lt;AD$15),1,IF(OR(AD$14="no", AD$14=""),1,0)),0)),0)</f>
        <v>0</v>
      </c>
      <c r="M118" s="28">
        <f>IF($I118=1,IF(AND($AD$11="yes", $A118&gt;=$AD$12),IF(AND($AD$14="yes", $A118&gt;=$AD$15),0,1),0),0)</f>
        <v>0</v>
      </c>
      <c r="N118" s="28">
        <f>IF($I118=1,IF(AND($AD$14="yes", $A118&gt;=$AD$15),1,0),0)</f>
        <v>0</v>
      </c>
    </row>
    <row r="119" spans="1:14">
      <c r="A119" s="34">
        <v>45133</v>
      </c>
      <c r="B119">
        <f>IF(A119&gt;=U$12,IF(A119&lt;=$U$13,0,1),1)</f>
        <v>1</v>
      </c>
      <c r="C119" s="27">
        <v>45133</v>
      </c>
      <c r="D119" s="28">
        <f>IF(ISBLANK(C119)=FALSE,1,0)</f>
        <v>1</v>
      </c>
      <c r="F119" s="28">
        <f>IF(ISBLANK(E119)=FALSE,1,0)</f>
        <v>0</v>
      </c>
      <c r="G119" s="27" t="str">
        <f>_xlfn.IFNA(VLOOKUP(A119,$Z$6:$Z$15,1,FALSE),"Z")</f>
        <v>Z</v>
      </c>
      <c r="H119" s="28">
        <f>IF(G119="Z",0,1)</f>
        <v>0</v>
      </c>
      <c r="I119" s="28">
        <f>IF(B119+D119+F119+H119&gt;0,0,1)</f>
        <v>0</v>
      </c>
      <c r="J119" s="27">
        <v>45132</v>
      </c>
      <c r="L119" s="28">
        <f>IF($I119=1,IF(AND($AD$11="yes", $A119&lt;$AD$12),1,IF(OR($AD$11="no", $AD$11=""),IF(AND(AD$14="yes", A119&lt;AD$15),1,IF(OR(AD$14="no", AD$14=""),1,0)),0)),0)</f>
        <v>0</v>
      </c>
      <c r="M119" s="28">
        <f>IF($I119=1,IF(AND($AD$11="yes", $A119&gt;=$AD$12),IF(AND($AD$14="yes", $A119&gt;=$AD$15),0,1),0),0)</f>
        <v>0</v>
      </c>
      <c r="N119" s="28">
        <f>IF($I119=1,IF(AND($AD$14="yes", $A119&gt;=$AD$15),1,0),0)</f>
        <v>0</v>
      </c>
    </row>
    <row r="120" spans="1:14">
      <c r="A120" s="34">
        <v>45134</v>
      </c>
      <c r="B120">
        <f>IF(A120&gt;=U$12,IF(A120&lt;=$U$13,0,1),1)</f>
        <v>1</v>
      </c>
      <c r="C120" s="27">
        <v>45134</v>
      </c>
      <c r="D120" s="28">
        <f>IF(ISBLANK(C120)=FALSE,1,0)</f>
        <v>1</v>
      </c>
      <c r="F120" s="28">
        <f>IF(ISBLANK(E120)=FALSE,1,0)</f>
        <v>0</v>
      </c>
      <c r="G120" s="27" t="str">
        <f>_xlfn.IFNA(VLOOKUP(A120,$Z$6:$Z$15,1,FALSE),"Z")</f>
        <v>Z</v>
      </c>
      <c r="H120" s="28">
        <f>IF(G120="Z",0,1)</f>
        <v>0</v>
      </c>
      <c r="I120" s="28">
        <f>IF(B120+D120+F120+H120&gt;0,0,1)</f>
        <v>0</v>
      </c>
      <c r="J120" s="27">
        <v>45133</v>
      </c>
      <c r="L120" s="28">
        <f>IF($I120=1,IF(AND($AD$11="yes", $A120&lt;$AD$12),1,IF(OR($AD$11="no", $AD$11=""),IF(AND(AD$14="yes", A120&lt;AD$15),1,IF(OR(AD$14="no", AD$14=""),1,0)),0)),0)</f>
        <v>0</v>
      </c>
      <c r="M120" s="28">
        <f>IF($I120=1,IF(AND($AD$11="yes", $A120&gt;=$AD$12),IF(AND($AD$14="yes", $A120&gt;=$AD$15),0,1),0),0)</f>
        <v>0</v>
      </c>
      <c r="N120" s="28">
        <f>IF($I120=1,IF(AND($AD$14="yes", $A120&gt;=$AD$15),1,0),0)</f>
        <v>0</v>
      </c>
    </row>
    <row r="121" spans="1:14">
      <c r="A121" s="34">
        <v>45135</v>
      </c>
      <c r="B121">
        <f>IF(A121&gt;=U$12,IF(A121&lt;=$U$13,0,1),1)</f>
        <v>1</v>
      </c>
      <c r="C121" s="27">
        <v>45135</v>
      </c>
      <c r="D121" s="28">
        <f>IF(ISBLANK(C121)=FALSE,1,0)</f>
        <v>1</v>
      </c>
      <c r="F121" s="28">
        <f>IF(ISBLANK(E121)=FALSE,1,0)</f>
        <v>0</v>
      </c>
      <c r="G121" s="27" t="str">
        <f>_xlfn.IFNA(VLOOKUP(A121,$Z$6:$Z$15,1,FALSE),"Z")</f>
        <v>Z</v>
      </c>
      <c r="H121" s="28">
        <f>IF(G121="Z",0,1)</f>
        <v>0</v>
      </c>
      <c r="I121" s="28">
        <f>IF(B121+D121+F121+H121&gt;0,0,1)</f>
        <v>0</v>
      </c>
      <c r="J121" s="27">
        <v>45134</v>
      </c>
      <c r="L121" s="28">
        <f>IF($I121=1,IF(AND($AD$11="yes", $A121&lt;$AD$12),1,IF(OR($AD$11="no", $AD$11=""),IF(AND(AD$14="yes", A121&lt;AD$15),1,IF(OR(AD$14="no", AD$14=""),1,0)),0)),0)</f>
        <v>0</v>
      </c>
      <c r="M121" s="28">
        <f>IF($I121=1,IF(AND($AD$11="yes", $A121&gt;=$AD$12),IF(AND($AD$14="yes", $A121&gt;=$AD$15),0,1),0),0)</f>
        <v>0</v>
      </c>
      <c r="N121" s="28">
        <f>IF($I121=1,IF(AND($AD$14="yes", $A121&gt;=$AD$15),1,0),0)</f>
        <v>0</v>
      </c>
    </row>
    <row r="122" spans="1:14">
      <c r="A122" s="34">
        <v>45136</v>
      </c>
      <c r="B122">
        <f>IF(A122&gt;=U$12,IF(A122&lt;=$U$13,0,1),1)</f>
        <v>1</v>
      </c>
      <c r="C122" s="27">
        <v>45136</v>
      </c>
      <c r="D122" s="28">
        <f>IF(ISBLANK(C122)=FALSE,1,0)</f>
        <v>1</v>
      </c>
      <c r="E122" s="27">
        <v>45136</v>
      </c>
      <c r="F122" s="28">
        <f>IF(ISBLANK(E122)=FALSE,1,0)</f>
        <v>1</v>
      </c>
      <c r="G122" s="27" t="str">
        <f>_xlfn.IFNA(VLOOKUP(A122,$Z$6:$Z$15,1,FALSE),"Z")</f>
        <v>Z</v>
      </c>
      <c r="H122" s="28">
        <f>IF(G122="Z",0,1)</f>
        <v>0</v>
      </c>
      <c r="I122" s="28">
        <f>IF(B122+D122+F122+H122&gt;0,0,1)</f>
        <v>0</v>
      </c>
      <c r="J122" s="27">
        <v>45135</v>
      </c>
      <c r="L122" s="28">
        <f>IF($I122=1,IF(AND($AD$11="yes", $A122&lt;$AD$12),1,IF(OR($AD$11="no", $AD$11=""),IF(AND(AD$14="yes", A122&lt;AD$15),1,IF(OR(AD$14="no", AD$14=""),1,0)),0)),0)</f>
        <v>0</v>
      </c>
      <c r="M122" s="28">
        <f>IF($I122=1,IF(AND($AD$11="yes", $A122&gt;=$AD$12),IF(AND($AD$14="yes", $A122&gt;=$AD$15),0,1),0),0)</f>
        <v>0</v>
      </c>
      <c r="N122" s="28">
        <f>IF($I122=1,IF(AND($AD$14="yes", $A122&gt;=$AD$15),1,0),0)</f>
        <v>0</v>
      </c>
    </row>
    <row r="123" spans="1:14">
      <c r="A123" s="34">
        <v>45137</v>
      </c>
      <c r="B123">
        <f>IF(A123&gt;=U$12,IF(A123&lt;=$U$13,0,1),1)</f>
        <v>1</v>
      </c>
      <c r="C123" s="27">
        <v>45137</v>
      </c>
      <c r="D123" s="28">
        <f>IF(ISBLANK(C123)=FALSE,1,0)</f>
        <v>1</v>
      </c>
      <c r="E123" s="27">
        <v>45137</v>
      </c>
      <c r="F123" s="28">
        <f>IF(ISBLANK(E123)=FALSE,1,0)</f>
        <v>1</v>
      </c>
      <c r="G123" s="27" t="str">
        <f>_xlfn.IFNA(VLOOKUP(A123,$Z$6:$Z$15,1,FALSE),"Z")</f>
        <v>Z</v>
      </c>
      <c r="H123" s="28">
        <f>IF(G123="Z",0,1)</f>
        <v>0</v>
      </c>
      <c r="I123" s="28">
        <f>IF(B123+D123+F123+H123&gt;0,0,1)</f>
        <v>0</v>
      </c>
      <c r="J123" s="27">
        <v>45136</v>
      </c>
      <c r="L123" s="28">
        <f>IF($I123=1,IF(AND($AD$11="yes", $A123&lt;$AD$12),1,IF(OR($AD$11="no", $AD$11=""),IF(AND(AD$14="yes", A123&lt;AD$15),1,IF(OR(AD$14="no", AD$14=""),1,0)),0)),0)</f>
        <v>0</v>
      </c>
      <c r="M123" s="28">
        <f>IF($I123=1,IF(AND($AD$11="yes", $A123&gt;=$AD$12),IF(AND($AD$14="yes", $A123&gt;=$AD$15),0,1),0),0)</f>
        <v>0</v>
      </c>
      <c r="N123" s="28">
        <f>IF($I123=1,IF(AND($AD$14="yes", $A123&gt;=$AD$15),1,0),0)</f>
        <v>0</v>
      </c>
    </row>
    <row r="124" spans="1:14">
      <c r="A124" s="34">
        <v>45138</v>
      </c>
      <c r="B124">
        <f>IF(A124&gt;=U$12,IF(A124&lt;=$U$13,0,1),1)</f>
        <v>1</v>
      </c>
      <c r="C124" s="27">
        <v>45138</v>
      </c>
      <c r="D124" s="28">
        <f>IF(ISBLANK(C124)=FALSE,1,0)</f>
        <v>1</v>
      </c>
      <c r="F124" s="28">
        <f>IF(ISBLANK(E124)=FALSE,1,0)</f>
        <v>0</v>
      </c>
      <c r="G124" s="27" t="str">
        <f>_xlfn.IFNA(VLOOKUP(A124,$Z$6:$Z$15,1,FALSE),"Z")</f>
        <v>Z</v>
      </c>
      <c r="H124" s="28">
        <f>IF(G124="Z",0,1)</f>
        <v>0</v>
      </c>
      <c r="I124" s="28">
        <f>IF(B124+D124+F124+H124&gt;0,0,1)</f>
        <v>0</v>
      </c>
      <c r="J124" s="27">
        <v>45137</v>
      </c>
      <c r="L124" s="28">
        <f>IF($I124=1,IF(AND($AD$11="yes", $A124&lt;$AD$12),1,IF(OR($AD$11="no", $AD$11=""),IF(AND(AD$14="yes", A124&lt;AD$15),1,IF(OR(AD$14="no", AD$14=""),1,0)),0)),0)</f>
        <v>0</v>
      </c>
      <c r="M124" s="28">
        <f>IF($I124=1,IF(AND($AD$11="yes", $A124&gt;=$AD$12),IF(AND($AD$14="yes", $A124&gt;=$AD$15),0,1),0),0)</f>
        <v>0</v>
      </c>
      <c r="N124" s="28">
        <f>IF($I124=1,IF(AND($AD$14="yes", $A124&gt;=$AD$15),1,0),0)</f>
        <v>0</v>
      </c>
    </row>
    <row r="125" spans="1:14">
      <c r="A125" s="34">
        <v>45139</v>
      </c>
      <c r="B125">
        <f>IF(A125&gt;=U$12,IF(A125&lt;=$U$13,0,1),1)</f>
        <v>1</v>
      </c>
      <c r="C125" s="27">
        <v>45139</v>
      </c>
      <c r="D125" s="28">
        <f>IF(ISBLANK(C125)=FALSE,1,0)</f>
        <v>1</v>
      </c>
      <c r="F125" s="28">
        <f>IF(ISBLANK(E125)=FALSE,1,0)</f>
        <v>0</v>
      </c>
      <c r="G125" s="27" t="str">
        <f>_xlfn.IFNA(VLOOKUP(A125,$Z$6:$Z$15,1,FALSE),"Z")</f>
        <v>Z</v>
      </c>
      <c r="H125" s="28">
        <f>IF(G125="Z",0,1)</f>
        <v>0</v>
      </c>
      <c r="I125" s="28">
        <f>IF(B125+D125+F125+H125&gt;0,0,1)</f>
        <v>0</v>
      </c>
      <c r="J125" s="27">
        <v>45138</v>
      </c>
      <c r="L125" s="28">
        <f>IF($I125=1,IF(AND($AD$11="yes", $A125&lt;$AD$12),1,IF(OR($AD$11="no", $AD$11=""),IF(AND(AD$14="yes", A125&lt;AD$15),1,IF(OR(AD$14="no", AD$14=""),1,0)),0)),0)</f>
        <v>0</v>
      </c>
      <c r="M125" s="28">
        <f>IF($I125=1,IF(AND($AD$11="yes", $A125&gt;=$AD$12),IF(AND($AD$14="yes", $A125&gt;=$AD$15),0,1),0),0)</f>
        <v>0</v>
      </c>
      <c r="N125" s="28">
        <f>IF($I125=1,IF(AND($AD$14="yes", $A125&gt;=$AD$15),1,0),0)</f>
        <v>0</v>
      </c>
    </row>
    <row r="126" spans="1:14">
      <c r="A126" s="34">
        <v>45140</v>
      </c>
      <c r="B126">
        <f>IF(A126&gt;=U$12,IF(A126&lt;=$U$13,0,1),1)</f>
        <v>1</v>
      </c>
      <c r="C126" s="27">
        <v>45140</v>
      </c>
      <c r="D126" s="28">
        <f>IF(ISBLANK(C126)=FALSE,1,0)</f>
        <v>1</v>
      </c>
      <c r="F126" s="28">
        <f>IF(ISBLANK(E126)=FALSE,1,0)</f>
        <v>0</v>
      </c>
      <c r="G126" s="27" t="str">
        <f>_xlfn.IFNA(VLOOKUP(A126,$Z$6:$Z$15,1,FALSE),"Z")</f>
        <v>Z</v>
      </c>
      <c r="H126" s="28">
        <f>IF(G126="Z",0,1)</f>
        <v>0</v>
      </c>
      <c r="I126" s="28">
        <f>IF(B126+D126+F126+H126&gt;0,0,1)</f>
        <v>0</v>
      </c>
      <c r="J126" s="27">
        <v>45139</v>
      </c>
      <c r="L126" s="28">
        <f>IF($I126=1,IF(AND($AD$11="yes", $A126&lt;$AD$12),1,IF(OR($AD$11="no", $AD$11=""),IF(AND(AD$14="yes", A126&lt;AD$15),1,IF(OR(AD$14="no", AD$14=""),1,0)),0)),0)</f>
        <v>0</v>
      </c>
      <c r="M126" s="28">
        <f>IF($I126=1,IF(AND($AD$11="yes", $A126&gt;=$AD$12),IF(AND($AD$14="yes", $A126&gt;=$AD$15),0,1),0),0)</f>
        <v>0</v>
      </c>
      <c r="N126" s="28">
        <f>IF($I126=1,IF(AND($AD$14="yes", $A126&gt;=$AD$15),1,0),0)</f>
        <v>0</v>
      </c>
    </row>
    <row r="127" spans="1:14">
      <c r="A127" s="34">
        <v>45141</v>
      </c>
      <c r="B127">
        <f>IF(A127&gt;=U$12,IF(A127&lt;=$U$13,0,1),1)</f>
        <v>1</v>
      </c>
      <c r="C127" s="27">
        <v>45141</v>
      </c>
      <c r="D127" s="28">
        <f>IF(ISBLANK(C127)=FALSE,1,0)</f>
        <v>1</v>
      </c>
      <c r="F127" s="28">
        <f>IF(ISBLANK(E127)=FALSE,1,0)</f>
        <v>0</v>
      </c>
      <c r="G127" s="27" t="str">
        <f>_xlfn.IFNA(VLOOKUP(A127,$Z$6:$Z$15,1,FALSE),"Z")</f>
        <v>Z</v>
      </c>
      <c r="H127" s="28">
        <f>IF(G127="Z",0,1)</f>
        <v>0</v>
      </c>
      <c r="I127" s="28">
        <f>IF(B127+D127+F127+H127&gt;0,0,1)</f>
        <v>0</v>
      </c>
      <c r="J127" s="27">
        <v>45140</v>
      </c>
      <c r="L127" s="28">
        <f>IF($I127=1,IF(AND($AD$11="yes", $A127&lt;$AD$12),1,IF(OR($AD$11="no", $AD$11=""),IF(AND(AD$14="yes", A127&lt;AD$15),1,IF(OR(AD$14="no", AD$14=""),1,0)),0)),0)</f>
        <v>0</v>
      </c>
      <c r="M127" s="28">
        <f>IF($I127=1,IF(AND($AD$11="yes", $A127&gt;=$AD$12),IF(AND($AD$14="yes", $A127&gt;=$AD$15),0,1),0),0)</f>
        <v>0</v>
      </c>
      <c r="N127" s="28">
        <f>IF($I127=1,IF(AND($AD$14="yes", $A127&gt;=$AD$15),1,0),0)</f>
        <v>0</v>
      </c>
    </row>
    <row r="128" spans="1:14">
      <c r="A128" s="34">
        <v>45142</v>
      </c>
      <c r="B128">
        <f>IF(A128&gt;=U$12,IF(A128&lt;=$U$13,0,1),1)</f>
        <v>1</v>
      </c>
      <c r="C128" s="27">
        <v>45142</v>
      </c>
      <c r="D128" s="28">
        <f>IF(ISBLANK(C128)=FALSE,1,0)</f>
        <v>1</v>
      </c>
      <c r="F128" s="28">
        <f>IF(ISBLANK(E128)=FALSE,1,0)</f>
        <v>0</v>
      </c>
      <c r="G128" s="27" t="str">
        <f>_xlfn.IFNA(VLOOKUP(A128,$Z$6:$Z$15,1,FALSE),"Z")</f>
        <v>Z</v>
      </c>
      <c r="H128" s="28">
        <f>IF(G128="Z",0,1)</f>
        <v>0</v>
      </c>
      <c r="I128" s="28">
        <f>IF(B128+D128+F128+H128&gt;0,0,1)</f>
        <v>0</v>
      </c>
      <c r="J128" s="27">
        <v>45141</v>
      </c>
      <c r="L128" s="28">
        <f>IF($I128=1,IF(AND($AD$11="yes", $A128&lt;$AD$12),1,IF(OR($AD$11="no", $AD$11=""),IF(AND(AD$14="yes", A128&lt;AD$15),1,IF(OR(AD$14="no", AD$14=""),1,0)),0)),0)</f>
        <v>0</v>
      </c>
      <c r="M128" s="28">
        <f>IF($I128=1,IF(AND($AD$11="yes", $A128&gt;=$AD$12),IF(AND($AD$14="yes", $A128&gt;=$AD$15),0,1),0),0)</f>
        <v>0</v>
      </c>
      <c r="N128" s="28">
        <f>IF($I128=1,IF(AND($AD$14="yes", $A128&gt;=$AD$15),1,0),0)</f>
        <v>0</v>
      </c>
    </row>
    <row r="129" spans="1:14">
      <c r="A129" s="34">
        <v>45143</v>
      </c>
      <c r="B129">
        <f>IF(A129&gt;=U$12,IF(A129&lt;=$U$13,0,1),1)</f>
        <v>1</v>
      </c>
      <c r="C129" s="27">
        <v>45143</v>
      </c>
      <c r="D129" s="28">
        <f>IF(ISBLANK(C129)=FALSE,1,0)</f>
        <v>1</v>
      </c>
      <c r="E129" s="27">
        <v>45143</v>
      </c>
      <c r="F129" s="28">
        <f>IF(ISBLANK(E129)=FALSE,1,0)</f>
        <v>1</v>
      </c>
      <c r="G129" s="27" t="str">
        <f>_xlfn.IFNA(VLOOKUP(A129,$Z$6:$Z$15,1,FALSE),"Z")</f>
        <v>Z</v>
      </c>
      <c r="H129" s="28">
        <f>IF(G129="Z",0,1)</f>
        <v>0</v>
      </c>
      <c r="I129" s="28">
        <f>IF(B129+D129+F129+H129&gt;0,0,1)</f>
        <v>0</v>
      </c>
      <c r="J129" s="27">
        <v>45142</v>
      </c>
      <c r="L129" s="28">
        <f>IF($I129=1,IF(AND($AD$11="yes", $A129&lt;$AD$12),1,IF(OR($AD$11="no", $AD$11=""),IF(AND(AD$14="yes", A129&lt;AD$15),1,IF(OR(AD$14="no", AD$14=""),1,0)),0)),0)</f>
        <v>0</v>
      </c>
      <c r="M129" s="28">
        <f>IF($I129=1,IF(AND($AD$11="yes", $A129&gt;=$AD$12),IF(AND($AD$14="yes", $A129&gt;=$AD$15),0,1),0),0)</f>
        <v>0</v>
      </c>
      <c r="N129" s="28">
        <f>IF($I129=1,IF(AND($AD$14="yes", $A129&gt;=$AD$15),1,0),0)</f>
        <v>0</v>
      </c>
    </row>
    <row r="130" spans="1:14">
      <c r="A130" s="34">
        <v>45144</v>
      </c>
      <c r="B130">
        <f>IF(A130&gt;=U$12,IF(A130&lt;=$U$13,0,1),1)</f>
        <v>1</v>
      </c>
      <c r="C130" s="27">
        <v>45144</v>
      </c>
      <c r="D130" s="28">
        <f>IF(ISBLANK(C130)=FALSE,1,0)</f>
        <v>1</v>
      </c>
      <c r="E130" s="27">
        <v>45144</v>
      </c>
      <c r="F130" s="28">
        <f>IF(ISBLANK(E130)=FALSE,1,0)</f>
        <v>1</v>
      </c>
      <c r="G130" s="27" t="str">
        <f>_xlfn.IFNA(VLOOKUP(A130,$Z$6:$Z$15,1,FALSE),"Z")</f>
        <v>Z</v>
      </c>
      <c r="H130" s="28">
        <f>IF(G130="Z",0,1)</f>
        <v>0</v>
      </c>
      <c r="I130" s="28">
        <f>IF(B130+D130+F130+H130&gt;0,0,1)</f>
        <v>0</v>
      </c>
      <c r="J130" s="27">
        <v>45143</v>
      </c>
      <c r="L130" s="28">
        <f>IF($I130=1,IF(AND($AD$11="yes", $A130&lt;$AD$12),1,IF(OR($AD$11="no", $AD$11=""),IF(AND(AD$14="yes", A130&lt;AD$15),1,IF(OR(AD$14="no", AD$14=""),1,0)),0)),0)</f>
        <v>0</v>
      </c>
      <c r="M130" s="28">
        <f>IF($I130=1,IF(AND($AD$11="yes", $A130&gt;=$AD$12),IF(AND($AD$14="yes", $A130&gt;=$AD$15),0,1),0),0)</f>
        <v>0</v>
      </c>
      <c r="N130" s="28">
        <f>IF($I130=1,IF(AND($AD$14="yes", $A130&gt;=$AD$15),1,0),0)</f>
        <v>0</v>
      </c>
    </row>
    <row r="131" spans="1:14">
      <c r="A131" s="34">
        <v>45145</v>
      </c>
      <c r="B131">
        <f>IF(A131&gt;=U$12,IF(A131&lt;=$U$13,0,1),1)</f>
        <v>1</v>
      </c>
      <c r="C131" s="27">
        <v>45145</v>
      </c>
      <c r="D131" s="28">
        <f>IF(ISBLANK(C131)=FALSE,1,0)</f>
        <v>1</v>
      </c>
      <c r="F131" s="28">
        <f>IF(ISBLANK(E131)=FALSE,1,0)</f>
        <v>0</v>
      </c>
      <c r="G131" s="27" t="str">
        <f>_xlfn.IFNA(VLOOKUP(A131,$Z$6:$Z$15,1,FALSE),"Z")</f>
        <v>Z</v>
      </c>
      <c r="H131" s="28">
        <f>IF(G131="Z",0,1)</f>
        <v>0</v>
      </c>
      <c r="I131" s="28">
        <f>IF(B131+D131+F131+H131&gt;0,0,1)</f>
        <v>0</v>
      </c>
      <c r="J131" s="27">
        <v>45144</v>
      </c>
      <c r="L131" s="28">
        <f>IF($I131=1,IF(AND($AD$11="yes", $A131&lt;$AD$12),1,IF(OR($AD$11="no", $AD$11=""),IF(AND(AD$14="yes", A131&lt;AD$15),1,IF(OR(AD$14="no", AD$14=""),1,0)),0)),0)</f>
        <v>0</v>
      </c>
      <c r="M131" s="28">
        <f>IF($I131=1,IF(AND($AD$11="yes", $A131&gt;=$AD$12),IF(AND($AD$14="yes", $A131&gt;=$AD$15),0,1),0),0)</f>
        <v>0</v>
      </c>
      <c r="N131" s="28">
        <f>IF($I131=1,IF(AND($AD$14="yes", $A131&gt;=$AD$15),1,0),0)</f>
        <v>0</v>
      </c>
    </row>
    <row r="132" spans="1:14">
      <c r="A132" s="34">
        <v>45146</v>
      </c>
      <c r="B132">
        <f>IF(A132&gt;=U$12,IF(A132&lt;=$U$13,0,1),1)</f>
        <v>1</v>
      </c>
      <c r="C132" s="27">
        <v>45146</v>
      </c>
      <c r="D132" s="28">
        <f>IF(ISBLANK(C132)=FALSE,1,0)</f>
        <v>1</v>
      </c>
      <c r="F132" s="28">
        <f>IF(ISBLANK(E132)=FALSE,1,0)</f>
        <v>0</v>
      </c>
      <c r="G132" s="27" t="str">
        <f>_xlfn.IFNA(VLOOKUP(A132,$Z$6:$Z$15,1,FALSE),"Z")</f>
        <v>Z</v>
      </c>
      <c r="H132" s="28">
        <f>IF(G132="Z",0,1)</f>
        <v>0</v>
      </c>
      <c r="I132" s="28">
        <f>IF(B132+D132+F132+H132&gt;0,0,1)</f>
        <v>0</v>
      </c>
      <c r="J132" s="27">
        <v>45145</v>
      </c>
      <c r="L132" s="28">
        <f>IF($I132=1,IF(AND($AD$11="yes", $A132&lt;$AD$12),1,IF(OR($AD$11="no", $AD$11=""),IF(AND(AD$14="yes", A132&lt;AD$15),1,IF(OR(AD$14="no", AD$14=""),1,0)),0)),0)</f>
        <v>0</v>
      </c>
      <c r="M132" s="28">
        <f>IF($I132=1,IF(AND($AD$11="yes", $A132&gt;=$AD$12),IF(AND($AD$14="yes", $A132&gt;=$AD$15),0,1),0),0)</f>
        <v>0</v>
      </c>
      <c r="N132" s="28">
        <f>IF($I132=1,IF(AND($AD$14="yes", $A132&gt;=$AD$15),1,0),0)</f>
        <v>0</v>
      </c>
    </row>
    <row r="133" spans="1:14">
      <c r="A133" s="34">
        <v>45147</v>
      </c>
      <c r="B133">
        <f>IF(A133&gt;=U$12,IF(A133&lt;=$U$13,0,1),1)</f>
        <v>1</v>
      </c>
      <c r="C133" s="27">
        <v>45147</v>
      </c>
      <c r="D133" s="28">
        <f>IF(ISBLANK(C133)=FALSE,1,0)</f>
        <v>1</v>
      </c>
      <c r="F133" s="28">
        <f>IF(ISBLANK(E133)=FALSE,1,0)</f>
        <v>0</v>
      </c>
      <c r="G133" s="27" t="str">
        <f>_xlfn.IFNA(VLOOKUP(A133,$Z$6:$Z$15,1,FALSE),"Z")</f>
        <v>Z</v>
      </c>
      <c r="H133" s="28">
        <f>IF(G133="Z",0,1)</f>
        <v>0</v>
      </c>
      <c r="I133" s="28">
        <f>IF(B133+D133+F133+H133&gt;0,0,1)</f>
        <v>0</v>
      </c>
      <c r="J133" s="27">
        <v>45146</v>
      </c>
      <c r="L133" s="28">
        <f>IF($I133=1,IF(AND($AD$11="yes", $A133&lt;$AD$12),1,IF(OR($AD$11="no", $AD$11=""),IF(AND(AD$14="yes", A133&lt;AD$15),1,IF(OR(AD$14="no", AD$14=""),1,0)),0)),0)</f>
        <v>0</v>
      </c>
      <c r="M133" s="28">
        <f>IF($I133=1,IF(AND($AD$11="yes", $A133&gt;=$AD$12),IF(AND($AD$14="yes", $A133&gt;=$AD$15),0,1),0),0)</f>
        <v>0</v>
      </c>
      <c r="N133" s="28">
        <f>IF($I133=1,IF(AND($AD$14="yes", $A133&gt;=$AD$15),1,0),0)</f>
        <v>0</v>
      </c>
    </row>
    <row r="134" spans="1:14">
      <c r="A134" s="34">
        <v>45148</v>
      </c>
      <c r="B134">
        <f>IF(A134&gt;=U$12,IF(A134&lt;=$U$13,0,1),1)</f>
        <v>1</v>
      </c>
      <c r="C134" s="27">
        <v>45148</v>
      </c>
      <c r="D134" s="28">
        <f>IF(ISBLANK(C134)=FALSE,1,0)</f>
        <v>1</v>
      </c>
      <c r="F134" s="28">
        <f>IF(ISBLANK(E134)=FALSE,1,0)</f>
        <v>0</v>
      </c>
      <c r="G134" s="27" t="str">
        <f>_xlfn.IFNA(VLOOKUP(A134,$Z$6:$Z$15,1,FALSE),"Z")</f>
        <v>Z</v>
      </c>
      <c r="H134" s="28">
        <f>IF(G134="Z",0,1)</f>
        <v>0</v>
      </c>
      <c r="I134" s="28">
        <f>IF(B134+D134+F134+H134&gt;0,0,1)</f>
        <v>0</v>
      </c>
      <c r="J134" s="27">
        <v>45147</v>
      </c>
      <c r="L134" s="28">
        <f>IF($I134=1,IF(AND($AD$11="yes", $A134&lt;$AD$12),1,IF(OR($AD$11="no", $AD$11=""),IF(AND(AD$14="yes", A134&lt;AD$15),1,IF(OR(AD$14="no", AD$14=""),1,0)),0)),0)</f>
        <v>0</v>
      </c>
      <c r="M134" s="28">
        <f>IF($I134=1,IF(AND($AD$11="yes", $A134&gt;=$AD$12),IF(AND($AD$14="yes", $A134&gt;=$AD$15),0,1),0),0)</f>
        <v>0</v>
      </c>
      <c r="N134" s="28">
        <f>IF($I134=1,IF(AND($AD$14="yes", $A134&gt;=$AD$15),1,0),0)</f>
        <v>0</v>
      </c>
    </row>
    <row r="135" spans="1:14">
      <c r="A135" s="34">
        <v>45149</v>
      </c>
      <c r="B135">
        <f>IF(A135&gt;=U$12,IF(A135&lt;=$U$13,0,1),1)</f>
        <v>1</v>
      </c>
      <c r="C135" s="27">
        <v>45149</v>
      </c>
      <c r="D135" s="28">
        <f>IF(ISBLANK(C135)=FALSE,1,0)</f>
        <v>1</v>
      </c>
      <c r="F135" s="28">
        <f>IF(ISBLANK(E135)=FALSE,1,0)</f>
        <v>0</v>
      </c>
      <c r="G135" s="27" t="str">
        <f>_xlfn.IFNA(VLOOKUP(A135,$Z$6:$Z$15,1,FALSE),"Z")</f>
        <v>Z</v>
      </c>
      <c r="H135" s="28">
        <f>IF(G135="Z",0,1)</f>
        <v>0</v>
      </c>
      <c r="I135" s="28">
        <f>IF(B135+D135+F135+H135&gt;0,0,1)</f>
        <v>0</v>
      </c>
      <c r="J135" s="27">
        <v>45148</v>
      </c>
      <c r="L135" s="28">
        <f>IF($I135=1,IF(AND($AD$11="yes", $A135&lt;$AD$12),1,IF(OR($AD$11="no", $AD$11=""),IF(AND(AD$14="yes", A135&lt;AD$15),1,IF(OR(AD$14="no", AD$14=""),1,0)),0)),0)</f>
        <v>0</v>
      </c>
      <c r="M135" s="28">
        <f>IF($I135=1,IF(AND($AD$11="yes", $A135&gt;=$AD$12),IF(AND($AD$14="yes", $A135&gt;=$AD$15),0,1),0),0)</f>
        <v>0</v>
      </c>
      <c r="N135" s="28">
        <f>IF($I135=1,IF(AND($AD$14="yes", $A135&gt;=$AD$15),1,0),0)</f>
        <v>0</v>
      </c>
    </row>
    <row r="136" spans="1:14">
      <c r="A136" s="34">
        <v>45150</v>
      </c>
      <c r="B136">
        <f>IF(A136&gt;=U$12,IF(A136&lt;=$U$13,0,1),1)</f>
        <v>1</v>
      </c>
      <c r="C136" s="27">
        <v>45150</v>
      </c>
      <c r="D136" s="28">
        <f>IF(ISBLANK(C136)=FALSE,1,0)</f>
        <v>1</v>
      </c>
      <c r="E136" s="27">
        <v>45150</v>
      </c>
      <c r="F136" s="28">
        <f>IF(ISBLANK(E136)=FALSE,1,0)</f>
        <v>1</v>
      </c>
      <c r="G136" s="27" t="str">
        <f>_xlfn.IFNA(VLOOKUP(A136,$Z$6:$Z$15,1,FALSE),"Z")</f>
        <v>Z</v>
      </c>
      <c r="H136" s="28">
        <f>IF(G136="Z",0,1)</f>
        <v>0</v>
      </c>
      <c r="I136" s="28">
        <f>IF(B136+D136+F136+H136&gt;0,0,1)</f>
        <v>0</v>
      </c>
      <c r="J136" s="27">
        <v>45149</v>
      </c>
      <c r="L136" s="28">
        <f>IF($I136=1,IF(AND($AD$11="yes", $A136&lt;$AD$12),1,IF(OR($AD$11="no", $AD$11=""),IF(AND(AD$14="yes", A136&lt;AD$15),1,IF(OR(AD$14="no", AD$14=""),1,0)),0)),0)</f>
        <v>0</v>
      </c>
      <c r="M136" s="28">
        <f>IF($I136=1,IF(AND($AD$11="yes", $A136&gt;=$AD$12),IF(AND($AD$14="yes", $A136&gt;=$AD$15),0,1),0),0)</f>
        <v>0</v>
      </c>
      <c r="N136" s="28">
        <f>IF($I136=1,IF(AND($AD$14="yes", $A136&gt;=$AD$15),1,0),0)</f>
        <v>0</v>
      </c>
    </row>
    <row r="137" spans="1:14">
      <c r="A137" s="34">
        <v>45151</v>
      </c>
      <c r="B137">
        <f>IF(A137&gt;=U$12,IF(A137&lt;=$U$13,0,1),1)</f>
        <v>1</v>
      </c>
      <c r="C137" s="27">
        <v>45151</v>
      </c>
      <c r="D137" s="28">
        <f>IF(ISBLANK(C137)=FALSE,1,0)</f>
        <v>1</v>
      </c>
      <c r="E137" s="27">
        <v>45151</v>
      </c>
      <c r="F137" s="28">
        <f>IF(ISBLANK(E137)=FALSE,1,0)</f>
        <v>1</v>
      </c>
      <c r="G137" s="27" t="str">
        <f>_xlfn.IFNA(VLOOKUP(A137,$Z$6:$Z$15,1,FALSE),"Z")</f>
        <v>Z</v>
      </c>
      <c r="H137" s="28">
        <f>IF(G137="Z",0,1)</f>
        <v>0</v>
      </c>
      <c r="I137" s="28">
        <f>IF(B137+D137+F137+H137&gt;0,0,1)</f>
        <v>0</v>
      </c>
      <c r="J137" s="27">
        <v>45150</v>
      </c>
      <c r="L137" s="28">
        <f>IF($I137=1,IF(AND($AD$11="yes", $A137&lt;$AD$12),1,IF(OR($AD$11="no", $AD$11=""),IF(AND(AD$14="yes", A137&lt;AD$15),1,IF(OR(AD$14="no", AD$14=""),1,0)),0)),0)</f>
        <v>0</v>
      </c>
      <c r="M137" s="28">
        <f>IF($I137=1,IF(AND($AD$11="yes", $A137&gt;=$AD$12),IF(AND($AD$14="yes", $A137&gt;=$AD$15),0,1),0),0)</f>
        <v>0</v>
      </c>
      <c r="N137" s="28">
        <f>IF($I137=1,IF(AND($AD$14="yes", $A137&gt;=$AD$15),1,0),0)</f>
        <v>0</v>
      </c>
    </row>
    <row r="138" spans="1:14">
      <c r="A138" s="34">
        <v>45152</v>
      </c>
      <c r="B138">
        <f>IF(A138&gt;=U$12,IF(A138&lt;=$U$13,0,1),1)</f>
        <v>1</v>
      </c>
      <c r="C138" s="27">
        <v>45152</v>
      </c>
      <c r="D138" s="28">
        <f>IF(ISBLANK(C138)=FALSE,1,0)</f>
        <v>1</v>
      </c>
      <c r="F138" s="28">
        <f>IF(ISBLANK(E138)=FALSE,1,0)</f>
        <v>0</v>
      </c>
      <c r="G138" s="27" t="str">
        <f>_xlfn.IFNA(VLOOKUP(A138,$Z$6:$Z$15,1,FALSE),"Z")</f>
        <v>Z</v>
      </c>
      <c r="H138" s="28">
        <f>IF(G138="Z",0,1)</f>
        <v>0</v>
      </c>
      <c r="I138" s="28">
        <f>IF(B138+D138+F138+H138&gt;0,0,1)</f>
        <v>0</v>
      </c>
      <c r="J138" s="27">
        <v>45151</v>
      </c>
      <c r="L138" s="28">
        <f>IF($I138=1,IF(AND($AD$11="yes", $A138&lt;$AD$12),1,IF(OR($AD$11="no", $AD$11=""),IF(AND(AD$14="yes", A138&lt;AD$15),1,IF(OR(AD$14="no", AD$14=""),1,0)),0)),0)</f>
        <v>0</v>
      </c>
      <c r="M138" s="28">
        <f>IF($I138=1,IF(AND($AD$11="yes", $A138&gt;=$AD$12),IF(AND($AD$14="yes", $A138&gt;=$AD$15),0,1),0),0)</f>
        <v>0</v>
      </c>
      <c r="N138" s="28">
        <f>IF($I138=1,IF(AND($AD$14="yes", $A138&gt;=$AD$15),1,0),0)</f>
        <v>0</v>
      </c>
    </row>
    <row r="139" spans="1:14">
      <c r="A139" s="34">
        <v>45153</v>
      </c>
      <c r="B139">
        <f>IF(A139&gt;=U$12,IF(A139&lt;=$U$13,0,1),1)</f>
        <v>1</v>
      </c>
      <c r="C139" s="27">
        <v>45153</v>
      </c>
      <c r="D139" s="28">
        <f>IF(ISBLANK(C139)=FALSE,1,0)</f>
        <v>1</v>
      </c>
      <c r="F139" s="28">
        <f>IF(ISBLANK(E139)=FALSE,1,0)</f>
        <v>0</v>
      </c>
      <c r="G139" s="27" t="str">
        <f>_xlfn.IFNA(VLOOKUP(A139,$Z$6:$Z$15,1,FALSE),"Z")</f>
        <v>Z</v>
      </c>
      <c r="H139" s="28">
        <f>IF(G139="Z",0,1)</f>
        <v>0</v>
      </c>
      <c r="I139" s="28">
        <f>IF(B139+D139+F139+H139&gt;0,0,1)</f>
        <v>0</v>
      </c>
      <c r="J139" s="27">
        <v>45152</v>
      </c>
      <c r="L139" s="28">
        <f>IF($I139=1,IF(AND($AD$11="yes", $A139&lt;$AD$12),1,IF(OR($AD$11="no", $AD$11=""),IF(AND(AD$14="yes", A139&lt;AD$15),1,IF(OR(AD$14="no", AD$14=""),1,0)),0)),0)</f>
        <v>0</v>
      </c>
      <c r="M139" s="28">
        <f>IF($I139=1,IF(AND($AD$11="yes", $A139&gt;=$AD$12),IF(AND($AD$14="yes", $A139&gt;=$AD$15),0,1),0),0)</f>
        <v>0</v>
      </c>
      <c r="N139" s="28">
        <f>IF($I139=1,IF(AND($AD$14="yes", $A139&gt;=$AD$15),1,0),0)</f>
        <v>0</v>
      </c>
    </row>
    <row r="140" spans="1:14">
      <c r="A140" s="34">
        <v>45154</v>
      </c>
      <c r="B140">
        <f>IF(A140&gt;=U$12,IF(A140&lt;=$U$13,0,1),1)</f>
        <v>1</v>
      </c>
      <c r="C140" s="27">
        <v>45154</v>
      </c>
      <c r="D140" s="28">
        <f>IF(ISBLANK(C140)=FALSE,1,0)</f>
        <v>1</v>
      </c>
      <c r="F140" s="28">
        <f>IF(ISBLANK(E140)=FALSE,1,0)</f>
        <v>0</v>
      </c>
      <c r="G140" s="27" t="str">
        <f>_xlfn.IFNA(VLOOKUP(A140,$Z$6:$Z$15,1,FALSE),"Z")</f>
        <v>Z</v>
      </c>
      <c r="H140" s="28">
        <f>IF(G140="Z",0,1)</f>
        <v>0</v>
      </c>
      <c r="I140" s="28">
        <f>IF(B140+D140+F140+H140&gt;0,0,1)</f>
        <v>0</v>
      </c>
      <c r="J140" s="27">
        <v>45153</v>
      </c>
      <c r="L140" s="28">
        <f>IF($I140=1,IF(AND($AD$11="yes", $A140&lt;$AD$12),1,IF(OR($AD$11="no", $AD$11=""),IF(AND(AD$14="yes", A140&lt;AD$15),1,IF(OR(AD$14="no", AD$14=""),1,0)),0)),0)</f>
        <v>0</v>
      </c>
      <c r="M140" s="28">
        <f>IF($I140=1,IF(AND($AD$11="yes", $A140&gt;=$AD$12),IF(AND($AD$14="yes", $A140&gt;=$AD$15),0,1),0),0)</f>
        <v>0</v>
      </c>
      <c r="N140" s="28">
        <f>IF($I140=1,IF(AND($AD$14="yes", $A140&gt;=$AD$15),1,0),0)</f>
        <v>0</v>
      </c>
    </row>
    <row r="141" spans="1:14">
      <c r="A141" s="34">
        <v>45155</v>
      </c>
      <c r="B141">
        <f>IF(A141&gt;=U$12,IF(A141&lt;=$U$13,0,1),1)</f>
        <v>1</v>
      </c>
      <c r="C141" s="27">
        <v>45155</v>
      </c>
      <c r="D141" s="28">
        <f>IF(ISBLANK(C141)=FALSE,1,0)</f>
        <v>1</v>
      </c>
      <c r="F141" s="28">
        <f>IF(ISBLANK(E141)=FALSE,1,0)</f>
        <v>0</v>
      </c>
      <c r="G141" s="27" t="str">
        <f>_xlfn.IFNA(VLOOKUP(A141,$Z$6:$Z$15,1,FALSE),"Z")</f>
        <v>Z</v>
      </c>
      <c r="H141" s="28">
        <f>IF(G141="Z",0,1)</f>
        <v>0</v>
      </c>
      <c r="I141" s="28">
        <f>IF(B141+D141+F141+H141&gt;0,0,1)</f>
        <v>0</v>
      </c>
      <c r="J141" s="27">
        <v>45154</v>
      </c>
      <c r="L141" s="28">
        <f>IF($I141=1,IF(AND($AD$11="yes", $A141&lt;$AD$12),1,IF(OR($AD$11="no", $AD$11=""),IF(AND(AD$14="yes", A141&lt;AD$15),1,IF(OR(AD$14="no", AD$14=""),1,0)),0)),0)</f>
        <v>0</v>
      </c>
      <c r="M141" s="28">
        <f>IF($I141=1,IF(AND($AD$11="yes", $A141&gt;=$AD$12),IF(AND($AD$14="yes", $A141&gt;=$AD$15),0,1),0),0)</f>
        <v>0</v>
      </c>
      <c r="N141" s="28">
        <f>IF($I141=1,IF(AND($AD$14="yes", $A141&gt;=$AD$15),1,0),0)</f>
        <v>0</v>
      </c>
    </row>
    <row r="142" spans="1:14">
      <c r="A142" s="34">
        <v>45156</v>
      </c>
      <c r="B142">
        <f>IF(A142&gt;=U$12,IF(A142&lt;=$U$13,0,1),1)</f>
        <v>1</v>
      </c>
      <c r="C142" s="27">
        <v>45156</v>
      </c>
      <c r="D142" s="28">
        <f>IF(ISBLANK(C142)=FALSE,1,0)</f>
        <v>1</v>
      </c>
      <c r="F142" s="28">
        <f>IF(ISBLANK(E142)=FALSE,1,0)</f>
        <v>0</v>
      </c>
      <c r="G142" s="27" t="str">
        <f>_xlfn.IFNA(VLOOKUP(A142,$Z$6:$Z$15,1,FALSE),"Z")</f>
        <v>Z</v>
      </c>
      <c r="H142" s="28">
        <f>IF(G142="Z",0,1)</f>
        <v>0</v>
      </c>
      <c r="I142" s="28">
        <f>IF(B142+D142+F142+H142&gt;0,0,1)</f>
        <v>0</v>
      </c>
      <c r="J142" s="27">
        <v>45155</v>
      </c>
      <c r="L142" s="28">
        <f>IF($I142=1,IF(AND($AD$11="yes", $A142&lt;$AD$12),1,IF(OR($AD$11="no", $AD$11=""),IF(AND(AD$14="yes", A142&lt;AD$15),1,IF(OR(AD$14="no", AD$14=""),1,0)),0)),0)</f>
        <v>0</v>
      </c>
      <c r="M142" s="28">
        <f>IF($I142=1,IF(AND($AD$11="yes", $A142&gt;=$AD$12),IF(AND($AD$14="yes", $A142&gt;=$AD$15),0,1),0),0)</f>
        <v>0</v>
      </c>
      <c r="N142" s="28">
        <f>IF($I142=1,IF(AND($AD$14="yes", $A142&gt;=$AD$15),1,0),0)</f>
        <v>0</v>
      </c>
    </row>
    <row r="143" spans="1:14">
      <c r="A143" s="34">
        <v>45157</v>
      </c>
      <c r="B143">
        <f>IF(A143&gt;=U$12,IF(A143&lt;=$U$13,0,1),1)</f>
        <v>1</v>
      </c>
      <c r="C143" s="27">
        <v>45157</v>
      </c>
      <c r="D143" s="28">
        <f>IF(ISBLANK(C143)=FALSE,1,0)</f>
        <v>1</v>
      </c>
      <c r="E143" s="27">
        <v>45157</v>
      </c>
      <c r="F143" s="28">
        <f>IF(ISBLANK(E143)=FALSE,1,0)</f>
        <v>1</v>
      </c>
      <c r="G143" s="27" t="str">
        <f>_xlfn.IFNA(VLOOKUP(A143,$Z$6:$Z$15,1,FALSE),"Z")</f>
        <v>Z</v>
      </c>
      <c r="H143" s="28">
        <f>IF(G143="Z",0,1)</f>
        <v>0</v>
      </c>
      <c r="I143" s="28">
        <f>IF(B143+D143+F143+H143&gt;0,0,1)</f>
        <v>0</v>
      </c>
      <c r="J143" s="27">
        <v>45156</v>
      </c>
      <c r="L143" s="28">
        <f>IF($I143=1,IF(AND($AD$11="yes", $A143&lt;$AD$12),1,IF(OR($AD$11="no", $AD$11=""),IF(AND(AD$14="yes", A143&lt;AD$15),1,IF(OR(AD$14="no", AD$14=""),1,0)),0)),0)</f>
        <v>0</v>
      </c>
      <c r="M143" s="28">
        <f>IF($I143=1,IF(AND($AD$11="yes", $A143&gt;=$AD$12),IF(AND($AD$14="yes", $A143&gt;=$AD$15),0,1),0),0)</f>
        <v>0</v>
      </c>
      <c r="N143" s="28">
        <f>IF($I143=1,IF(AND($AD$14="yes", $A143&gt;=$AD$15),1,0),0)</f>
        <v>0</v>
      </c>
    </row>
    <row r="144" spans="1:14">
      <c r="A144" s="34">
        <v>45158</v>
      </c>
      <c r="B144">
        <f>IF(A144&gt;=U$12,IF(A144&lt;=$U$13,0,1),1)</f>
        <v>1</v>
      </c>
      <c r="C144" s="27">
        <v>45158</v>
      </c>
      <c r="D144" s="28">
        <f>IF(ISBLANK(C144)=FALSE,1,0)</f>
        <v>1</v>
      </c>
      <c r="E144" s="27">
        <v>45158</v>
      </c>
      <c r="F144" s="28">
        <f>IF(ISBLANK(E144)=FALSE,1,0)</f>
        <v>1</v>
      </c>
      <c r="G144" s="27" t="str">
        <f>_xlfn.IFNA(VLOOKUP(A144,$Z$6:$Z$15,1,FALSE),"Z")</f>
        <v>Z</v>
      </c>
      <c r="H144" s="28">
        <f>IF(G144="Z",0,1)</f>
        <v>0</v>
      </c>
      <c r="I144" s="28">
        <f>IF(B144+D144+F144+H144&gt;0,0,1)</f>
        <v>0</v>
      </c>
      <c r="J144" s="27">
        <v>45157</v>
      </c>
      <c r="L144" s="28">
        <f>IF($I144=1,IF(AND($AD$11="yes", $A144&lt;$AD$12),1,IF(OR($AD$11="no", $AD$11=""),IF(AND(AD$14="yes", A144&lt;AD$15),1,IF(OR(AD$14="no", AD$14=""),1,0)),0)),0)</f>
        <v>0</v>
      </c>
      <c r="M144" s="28">
        <f>IF($I144=1,IF(AND($AD$11="yes", $A144&gt;=$AD$12),IF(AND($AD$14="yes", $A144&gt;=$AD$15),0,1),0),0)</f>
        <v>0</v>
      </c>
      <c r="N144" s="28">
        <f>IF($I144=1,IF(AND($AD$14="yes", $A144&gt;=$AD$15),1,0),0)</f>
        <v>0</v>
      </c>
    </row>
    <row r="145" spans="1:14">
      <c r="A145" s="34">
        <v>45159</v>
      </c>
      <c r="B145">
        <f>IF(A145&gt;=U$12,IF(A145&lt;=$U$13,0,1),1)</f>
        <v>1</v>
      </c>
      <c r="C145" s="27">
        <v>45159</v>
      </c>
      <c r="D145" s="28">
        <f>IF(ISBLANK(C145)=FALSE,1,0)</f>
        <v>1</v>
      </c>
      <c r="F145" s="28">
        <f>IF(ISBLANK(E145)=FALSE,1,0)</f>
        <v>0</v>
      </c>
      <c r="G145" s="27" t="str">
        <f>_xlfn.IFNA(VLOOKUP(A145,$Z$6:$Z$15,1,FALSE),"Z")</f>
        <v>Z</v>
      </c>
      <c r="H145" s="28">
        <f>IF(G145="Z",0,1)</f>
        <v>0</v>
      </c>
      <c r="I145" s="28">
        <f>IF(B145+D145+F145+H145&gt;0,0,1)</f>
        <v>0</v>
      </c>
      <c r="J145" s="27">
        <v>45158</v>
      </c>
      <c r="L145" s="28">
        <f>IF($I145=1,IF(AND($AD$11="yes", $A145&lt;$AD$12),1,IF(OR($AD$11="no", $AD$11=""),IF(AND(AD$14="yes", A145&lt;AD$15),1,IF(OR(AD$14="no", AD$14=""),1,0)),0)),0)</f>
        <v>0</v>
      </c>
      <c r="M145" s="28">
        <f>IF($I145=1,IF(AND($AD$11="yes", $A145&gt;=$AD$12),IF(AND($AD$14="yes", $A145&gt;=$AD$15),0,1),0),0)</f>
        <v>0</v>
      </c>
      <c r="N145" s="28">
        <f>IF($I145=1,IF(AND($AD$14="yes", $A145&gt;=$AD$15),1,0),0)</f>
        <v>0</v>
      </c>
    </row>
    <row r="146" spans="1:14">
      <c r="A146" s="34">
        <v>45160</v>
      </c>
      <c r="B146">
        <f>IF(A146&gt;=U$12,IF(A146&lt;=$U$13,0,1),1)</f>
        <v>1</v>
      </c>
      <c r="C146" s="27">
        <v>45160</v>
      </c>
      <c r="D146" s="28">
        <f>IF(ISBLANK(C146)=FALSE,1,0)</f>
        <v>1</v>
      </c>
      <c r="F146" s="28">
        <f>IF(ISBLANK(E146)=FALSE,1,0)</f>
        <v>0</v>
      </c>
      <c r="G146" s="27" t="str">
        <f>_xlfn.IFNA(VLOOKUP(A146,$Z$6:$Z$15,1,FALSE),"Z")</f>
        <v>Z</v>
      </c>
      <c r="H146" s="28">
        <f>IF(G146="Z",0,1)</f>
        <v>0</v>
      </c>
      <c r="I146" s="28">
        <f>IF(B146+D146+F146+H146&gt;0,0,1)</f>
        <v>0</v>
      </c>
      <c r="J146" s="27">
        <v>45159</v>
      </c>
      <c r="L146" s="28">
        <f>IF($I146=1,IF(AND($AD$11="yes", $A146&lt;$AD$12),1,IF(OR($AD$11="no", $AD$11=""),IF(AND(AD$14="yes", A146&lt;AD$15),1,IF(OR(AD$14="no", AD$14=""),1,0)),0)),0)</f>
        <v>0</v>
      </c>
      <c r="M146" s="28">
        <f>IF($I146=1,IF(AND($AD$11="yes", $A146&gt;=$AD$12),IF(AND($AD$14="yes", $A146&gt;=$AD$15),0,1),0),0)</f>
        <v>0</v>
      </c>
      <c r="N146" s="28">
        <f>IF($I146=1,IF(AND($AD$14="yes", $A146&gt;=$AD$15),1,0),0)</f>
        <v>0</v>
      </c>
    </row>
    <row r="147" spans="1:14">
      <c r="A147" s="34">
        <v>45161</v>
      </c>
      <c r="B147">
        <f>IF(A147&gt;=U$12,IF(A147&lt;=$U$13,0,1),1)</f>
        <v>1</v>
      </c>
      <c r="C147" s="27">
        <v>45161</v>
      </c>
      <c r="D147" s="28">
        <f>IF(ISBLANK(C147)=FALSE,1,0)</f>
        <v>1</v>
      </c>
      <c r="F147" s="28">
        <f>IF(ISBLANK(E147)=FALSE,1,0)</f>
        <v>0</v>
      </c>
      <c r="G147" s="27" t="str">
        <f>_xlfn.IFNA(VLOOKUP(A147,$Z$6:$Z$15,1,FALSE),"Z")</f>
        <v>Z</v>
      </c>
      <c r="H147" s="28">
        <f>IF(G147="Z",0,1)</f>
        <v>0</v>
      </c>
      <c r="I147" s="28">
        <f>IF(B147+D147+F147+H147&gt;0,0,1)</f>
        <v>0</v>
      </c>
      <c r="J147" s="27">
        <v>45160</v>
      </c>
      <c r="L147" s="28">
        <f>IF($I147=1,IF(AND($AD$11="yes", $A147&lt;$AD$12),1,IF(OR($AD$11="no", $AD$11=""),IF(AND(AD$14="yes", A147&lt;AD$15),1,IF(OR(AD$14="no", AD$14=""),1,0)),0)),0)</f>
        <v>0</v>
      </c>
      <c r="M147" s="28">
        <f>IF($I147=1,IF(AND($AD$11="yes", $A147&gt;=$AD$12),IF(AND($AD$14="yes", $A147&gt;=$AD$15),0,1),0),0)</f>
        <v>0</v>
      </c>
      <c r="N147" s="28">
        <f>IF($I147=1,IF(AND($AD$14="yes", $A147&gt;=$AD$15),1,0),0)</f>
        <v>0</v>
      </c>
    </row>
    <row r="148" spans="1:14">
      <c r="A148" s="34">
        <v>45162</v>
      </c>
      <c r="B148">
        <f>IF(A148&gt;=U$12,IF(A148&lt;=$U$13,0,1),1)</f>
        <v>1</v>
      </c>
      <c r="C148" s="27">
        <v>45162</v>
      </c>
      <c r="D148" s="28">
        <f>IF(ISBLANK(C148)=FALSE,1,0)</f>
        <v>1</v>
      </c>
      <c r="F148" s="28">
        <f>IF(ISBLANK(E148)=FALSE,1,0)</f>
        <v>0</v>
      </c>
      <c r="G148" s="27" t="str">
        <f>_xlfn.IFNA(VLOOKUP(A148,$Z$6:$Z$15,1,FALSE),"Z")</f>
        <v>Z</v>
      </c>
      <c r="H148" s="28">
        <f>IF(G148="Z",0,1)</f>
        <v>0</v>
      </c>
      <c r="I148" s="28">
        <f>IF(B148+D148+F148+H148&gt;0,0,1)</f>
        <v>0</v>
      </c>
      <c r="J148" s="27">
        <v>45161</v>
      </c>
      <c r="L148" s="28">
        <f>IF($I148=1,IF(AND($AD$11="yes", $A148&lt;$AD$12),1,IF(OR($AD$11="no", $AD$11=""),IF(AND(AD$14="yes", A148&lt;AD$15),1,IF(OR(AD$14="no", AD$14=""),1,0)),0)),0)</f>
        <v>0</v>
      </c>
      <c r="M148" s="28">
        <f>IF($I148=1,IF(AND($AD$11="yes", $A148&gt;=$AD$12),IF(AND($AD$14="yes", $A148&gt;=$AD$15),0,1),0),0)</f>
        <v>0</v>
      </c>
      <c r="N148" s="28">
        <f>IF($I148=1,IF(AND($AD$14="yes", $A148&gt;=$AD$15),1,0),0)</f>
        <v>0</v>
      </c>
    </row>
    <row r="149" spans="1:14">
      <c r="A149" s="34">
        <v>45163</v>
      </c>
      <c r="B149">
        <f>IF(A149&gt;=U$12,IF(A149&lt;=$U$13,0,1),1)</f>
        <v>1</v>
      </c>
      <c r="C149" s="27">
        <v>45163</v>
      </c>
      <c r="D149" s="28">
        <f>IF(ISBLANK(C149)=FALSE,1,0)</f>
        <v>1</v>
      </c>
      <c r="F149" s="28">
        <f>IF(ISBLANK(E149)=FALSE,1,0)</f>
        <v>0</v>
      </c>
      <c r="G149" s="27" t="str">
        <f>_xlfn.IFNA(VLOOKUP(A149,$Z$6:$Z$15,1,FALSE),"Z")</f>
        <v>Z</v>
      </c>
      <c r="H149" s="28">
        <f>IF(G149="Z",0,1)</f>
        <v>0</v>
      </c>
      <c r="I149" s="28">
        <f>IF(B149+D149+F149+H149&gt;0,0,1)</f>
        <v>0</v>
      </c>
      <c r="J149" s="27">
        <v>45162</v>
      </c>
      <c r="L149" s="28">
        <f>IF($I149=1,IF(AND($AD$11="yes", $A149&lt;$AD$12),1,IF(OR($AD$11="no", $AD$11=""),IF(AND(AD$14="yes", A149&lt;AD$15),1,IF(OR(AD$14="no", AD$14=""),1,0)),0)),0)</f>
        <v>0</v>
      </c>
      <c r="M149" s="28">
        <f>IF($I149=1,IF(AND($AD$11="yes", $A149&gt;=$AD$12),IF(AND($AD$14="yes", $A149&gt;=$AD$15),0,1),0),0)</f>
        <v>0</v>
      </c>
      <c r="N149" s="28">
        <f>IF($I149=1,IF(AND($AD$14="yes", $A149&gt;=$AD$15),1,0),0)</f>
        <v>0</v>
      </c>
    </row>
    <row r="150" spans="1:14">
      <c r="A150" s="34">
        <v>45164</v>
      </c>
      <c r="B150">
        <f>IF(A150&gt;=U$12,IF(A150&lt;=$U$13,0,1),1)</f>
        <v>1</v>
      </c>
      <c r="C150" s="27">
        <v>45164</v>
      </c>
      <c r="D150" s="28">
        <f>IF(ISBLANK(C150)=FALSE,1,0)</f>
        <v>1</v>
      </c>
      <c r="E150" s="27">
        <v>45164</v>
      </c>
      <c r="F150" s="28">
        <f>IF(ISBLANK(E150)=FALSE,1,0)</f>
        <v>1</v>
      </c>
      <c r="G150" s="27" t="str">
        <f>_xlfn.IFNA(VLOOKUP(A150,$Z$6:$Z$15,1,FALSE),"Z")</f>
        <v>Z</v>
      </c>
      <c r="H150" s="28">
        <f>IF(G150="Z",0,1)</f>
        <v>0</v>
      </c>
      <c r="I150" s="28">
        <f>IF(B150+D150+F150+H150&gt;0,0,1)</f>
        <v>0</v>
      </c>
      <c r="J150" s="27">
        <v>45163</v>
      </c>
      <c r="L150" s="28">
        <f>IF($I150=1,IF(AND($AD$11="yes", $A150&lt;$AD$12),1,IF(OR($AD$11="no", $AD$11=""),IF(AND(AD$14="yes", A150&lt;AD$15),1,IF(OR(AD$14="no", AD$14=""),1,0)),0)),0)</f>
        <v>0</v>
      </c>
      <c r="M150" s="28">
        <f>IF($I150=1,IF(AND($AD$11="yes", $A150&gt;=$AD$12),IF(AND($AD$14="yes", $A150&gt;=$AD$15),0,1),0),0)</f>
        <v>0</v>
      </c>
      <c r="N150" s="28">
        <f>IF($I150=1,IF(AND($AD$14="yes", $A150&gt;=$AD$15),1,0),0)</f>
        <v>0</v>
      </c>
    </row>
    <row r="151" spans="1:14">
      <c r="A151" s="34">
        <v>45165</v>
      </c>
      <c r="B151">
        <f>IF(A151&gt;=U$12,IF(A151&lt;=$U$13,0,1),1)</f>
        <v>1</v>
      </c>
      <c r="C151" s="27">
        <v>45165</v>
      </c>
      <c r="D151" s="28">
        <f>IF(ISBLANK(C151)=FALSE,1,0)</f>
        <v>1</v>
      </c>
      <c r="E151" s="27">
        <v>45165</v>
      </c>
      <c r="F151" s="28">
        <f>IF(ISBLANK(E151)=FALSE,1,0)</f>
        <v>1</v>
      </c>
      <c r="G151" s="27" t="str">
        <f>_xlfn.IFNA(VLOOKUP(A151,$Z$6:$Z$15,1,FALSE),"Z")</f>
        <v>Z</v>
      </c>
      <c r="H151" s="28">
        <f>IF(G151="Z",0,1)</f>
        <v>0</v>
      </c>
      <c r="I151" s="28">
        <f>IF(B151+D151+F151+H151&gt;0,0,1)</f>
        <v>0</v>
      </c>
      <c r="J151" s="27">
        <v>45164</v>
      </c>
      <c r="L151" s="28">
        <f>IF($I151=1,IF(AND($AD$11="yes", $A151&lt;$AD$12),1,IF(OR($AD$11="no", $AD$11=""),IF(AND(AD$14="yes", A151&lt;AD$15),1,IF(OR(AD$14="no", AD$14=""),1,0)),0)),0)</f>
        <v>0</v>
      </c>
      <c r="M151" s="28">
        <f>IF($I151=1,IF(AND($AD$11="yes", $A151&gt;=$AD$12),IF(AND($AD$14="yes", $A151&gt;=$AD$15),0,1),0),0)</f>
        <v>0</v>
      </c>
      <c r="N151" s="28">
        <f>IF($I151=1,IF(AND($AD$14="yes", $A151&gt;=$AD$15),1,0),0)</f>
        <v>0</v>
      </c>
    </row>
    <row r="152" spans="1:14">
      <c r="A152" s="34">
        <v>45166</v>
      </c>
      <c r="B152">
        <f>IF(A152&gt;=U$12,IF(A152&lt;=$U$13,0,1),1)</f>
        <v>1</v>
      </c>
      <c r="C152" s="27">
        <v>45166</v>
      </c>
      <c r="D152" s="28">
        <f>IF(ISBLANK(C152)=FALSE,1,0)</f>
        <v>1</v>
      </c>
      <c r="F152" s="28">
        <f>IF(ISBLANK(E152)=FALSE,1,0)</f>
        <v>0</v>
      </c>
      <c r="G152" s="27" t="str">
        <f>_xlfn.IFNA(VLOOKUP(A152,$Z$6:$Z$15,1,FALSE),"Z")</f>
        <v>Z</v>
      </c>
      <c r="H152" s="28">
        <f>IF(G152="Z",0,1)</f>
        <v>0</v>
      </c>
      <c r="I152" s="28">
        <f>IF(B152+D152+F152+H152&gt;0,0,1)</f>
        <v>0</v>
      </c>
      <c r="J152" s="27">
        <v>45165</v>
      </c>
      <c r="L152" s="28">
        <f>IF($I152=1,IF(AND($AD$11="yes", $A152&lt;$AD$12),1,IF(OR($AD$11="no", $AD$11=""),IF(AND(AD$14="yes", A152&lt;AD$15),1,IF(OR(AD$14="no", AD$14=""),1,0)),0)),0)</f>
        <v>0</v>
      </c>
      <c r="M152" s="28">
        <f>IF($I152=1,IF(AND($AD$11="yes", $A152&gt;=$AD$12),IF(AND($AD$14="yes", $A152&gt;=$AD$15),0,1),0),0)</f>
        <v>0</v>
      </c>
      <c r="N152" s="28">
        <f>IF($I152=1,IF(AND($AD$14="yes", $A152&gt;=$AD$15),1,0),0)</f>
        <v>0</v>
      </c>
    </row>
    <row r="153" spans="1:14">
      <c r="A153" s="34">
        <v>45167</v>
      </c>
      <c r="B153">
        <f>IF(A153&gt;=U$12,IF(A153&lt;=$U$13,0,1),1)</f>
        <v>1</v>
      </c>
      <c r="C153" s="27">
        <v>45167</v>
      </c>
      <c r="D153" s="28">
        <f>IF(ISBLANK(C153)=FALSE,1,0)</f>
        <v>1</v>
      </c>
      <c r="F153" s="28">
        <f>IF(ISBLANK(E153)=FALSE,1,0)</f>
        <v>0</v>
      </c>
      <c r="G153" s="27" t="str">
        <f>_xlfn.IFNA(VLOOKUP(A153,$Z$6:$Z$15,1,FALSE),"Z")</f>
        <v>Z</v>
      </c>
      <c r="H153" s="28">
        <f>IF(G153="Z",0,1)</f>
        <v>0</v>
      </c>
      <c r="I153" s="28">
        <f>IF(B153+D153+F153+H153&gt;0,0,1)</f>
        <v>0</v>
      </c>
      <c r="J153" s="27">
        <v>45166</v>
      </c>
      <c r="L153" s="28">
        <f>IF($I153=1,IF(AND($AD$11="yes", $A153&lt;$AD$12),1,IF(OR($AD$11="no", $AD$11=""),IF(AND(AD$14="yes", A153&lt;AD$15),1,IF(OR(AD$14="no", AD$14=""),1,0)),0)),0)</f>
        <v>0</v>
      </c>
      <c r="M153" s="28">
        <f>IF($I153=1,IF(AND($AD$11="yes", $A153&gt;=$AD$12),IF(AND($AD$14="yes", $A153&gt;=$AD$15),0,1),0),0)</f>
        <v>0</v>
      </c>
      <c r="N153" s="28">
        <f>IF($I153=1,IF(AND($AD$14="yes", $A153&gt;=$AD$15),1,0),0)</f>
        <v>0</v>
      </c>
    </row>
    <row r="154" spans="1:14">
      <c r="A154" s="34">
        <v>45168</v>
      </c>
      <c r="B154">
        <f>IF(A154&gt;=U$12,IF(A154&lt;=$U$13,0,1),1)</f>
        <v>1</v>
      </c>
      <c r="C154" s="27">
        <v>45168</v>
      </c>
      <c r="D154" s="28">
        <f>IF(ISBLANK(C154)=FALSE,1,0)</f>
        <v>1</v>
      </c>
      <c r="F154" s="28">
        <f>IF(ISBLANK(E154)=FALSE,1,0)</f>
        <v>0</v>
      </c>
      <c r="G154" s="27" t="str">
        <f>_xlfn.IFNA(VLOOKUP(A154,$Z$6:$Z$15,1,FALSE),"Z")</f>
        <v>Z</v>
      </c>
      <c r="H154" s="28">
        <f>IF(G154="Z",0,1)</f>
        <v>0</v>
      </c>
      <c r="I154" s="28">
        <f>IF(B154+D154+F154+H154&gt;0,0,1)</f>
        <v>0</v>
      </c>
      <c r="J154" s="27">
        <v>45167</v>
      </c>
      <c r="L154" s="28">
        <f>IF($I154=1,IF(AND($AD$11="yes", $A154&lt;$AD$12),1,IF(OR($AD$11="no", $AD$11=""),IF(AND(AD$14="yes", A154&lt;AD$15),1,IF(OR(AD$14="no", AD$14=""),1,0)),0)),0)</f>
        <v>0</v>
      </c>
      <c r="M154" s="28">
        <f>IF($I154=1,IF(AND($AD$11="yes", $A154&gt;=$AD$12),IF(AND($AD$14="yes", $A154&gt;=$AD$15),0,1),0),0)</f>
        <v>0</v>
      </c>
      <c r="N154" s="28">
        <f>IF($I154=1,IF(AND($AD$14="yes", $A154&gt;=$AD$15),1,0),0)</f>
        <v>0</v>
      </c>
    </row>
    <row r="155" spans="1:14">
      <c r="A155" s="34">
        <v>45169</v>
      </c>
      <c r="B155">
        <f>IF(A155&gt;=U$12,IF(A155&lt;=$U$13,0,1),1)</f>
        <v>1</v>
      </c>
      <c r="C155" s="27">
        <v>45169</v>
      </c>
      <c r="D155" s="28">
        <f>IF(ISBLANK(C155)=FALSE,1,0)</f>
        <v>1</v>
      </c>
      <c r="F155" s="28">
        <f>IF(ISBLANK(E155)=FALSE,1,0)</f>
        <v>0</v>
      </c>
      <c r="G155" s="27" t="str">
        <f>_xlfn.IFNA(VLOOKUP(A155,$Z$6:$Z$15,1,FALSE),"Z")</f>
        <v>Z</v>
      </c>
      <c r="H155" s="28">
        <f>IF(G155="Z",0,1)</f>
        <v>0</v>
      </c>
      <c r="I155" s="28">
        <f>IF(B155+D155+F155+H155&gt;0,0,1)</f>
        <v>0</v>
      </c>
      <c r="J155" s="27">
        <v>45168</v>
      </c>
      <c r="L155" s="28">
        <f>IF($I155=1,IF(AND($AD$11="yes", $A155&lt;$AD$12),1,IF(OR($AD$11="no", $AD$11=""),IF(AND(AD$14="yes", A155&lt;AD$15),1,IF(OR(AD$14="no", AD$14=""),1,0)),0)),0)</f>
        <v>0</v>
      </c>
      <c r="M155" s="28">
        <f>IF($I155=1,IF(AND($AD$11="yes", $A155&gt;=$AD$12),IF(AND($AD$14="yes", $A155&gt;=$AD$15),0,1),0),0)</f>
        <v>0</v>
      </c>
      <c r="N155" s="28">
        <f>IF($I155=1,IF(AND($AD$14="yes", $A155&gt;=$AD$15),1,0),0)</f>
        <v>0</v>
      </c>
    </row>
    <row r="156" spans="1:14">
      <c r="A156" s="34">
        <v>45170</v>
      </c>
      <c r="B156">
        <f>IF(A156&gt;=U$12,IF(A156&lt;=$U$13,0,1),1)</f>
        <v>1</v>
      </c>
      <c r="D156" s="28">
        <f>IF(ISBLANK(C156)=FALSE,1,0)</f>
        <v>0</v>
      </c>
      <c r="F156" s="28">
        <f>IF(ISBLANK(E156)=FALSE,1,0)</f>
        <v>0</v>
      </c>
      <c r="G156" s="27" t="str">
        <f>_xlfn.IFNA(VLOOKUP(A156,$Z$6:$Z$15,1,FALSE),"Z")</f>
        <v>Z</v>
      </c>
      <c r="H156" s="28">
        <f>IF(G156="Z",0,1)</f>
        <v>0</v>
      </c>
      <c r="I156" s="28">
        <f>IF(B156+D156+F156+H156&gt;0,0,1)</f>
        <v>0</v>
      </c>
      <c r="J156" s="27">
        <v>45169</v>
      </c>
      <c r="L156" s="28">
        <f>IF($I156=1,IF(AND($AD$11="yes", $A156&lt;$AD$12),1,IF(OR($AD$11="no", $AD$11=""),IF(AND(AD$14="yes", A156&lt;AD$15),1,IF(OR(AD$14="no", AD$14=""),1,0)),0)),0)</f>
        <v>0</v>
      </c>
      <c r="M156" s="28">
        <f>IF($I156=1,IF(AND($AD$11="yes", $A156&gt;=$AD$12),IF(AND($AD$14="yes", $A156&gt;=$AD$15),0,1),0),0)</f>
        <v>0</v>
      </c>
      <c r="N156" s="28">
        <f>IF($I156=1,IF(AND($AD$14="yes", $A156&gt;=$AD$15),1,0),0)</f>
        <v>0</v>
      </c>
    </row>
    <row r="157" spans="1:14">
      <c r="A157" s="34">
        <v>45171</v>
      </c>
      <c r="B157">
        <f>IF(A157&gt;=U$12,IF(A157&lt;=$U$13,0,1),1)</f>
        <v>1</v>
      </c>
      <c r="D157" s="28">
        <f>IF(ISBLANK(C157)=FALSE,1,0)</f>
        <v>0</v>
      </c>
      <c r="E157" s="27">
        <v>45171</v>
      </c>
      <c r="F157" s="28">
        <f>IF(ISBLANK(E157)=FALSE,1,0)</f>
        <v>1</v>
      </c>
      <c r="G157" s="27" t="str">
        <f>_xlfn.IFNA(VLOOKUP(A157,$Z$6:$Z$15,1,FALSE),"Z")</f>
        <v>Z</v>
      </c>
      <c r="H157" s="28">
        <f>IF(G157="Z",0,1)</f>
        <v>0</v>
      </c>
      <c r="I157" s="28">
        <f>IF(B157+D157+F157+H157&gt;0,0,1)</f>
        <v>0</v>
      </c>
      <c r="J157" s="27">
        <v>45170</v>
      </c>
      <c r="L157" s="28">
        <f>IF($I157=1,IF(AND($AD$11="yes", $A157&lt;$AD$12),1,IF(OR($AD$11="no", $AD$11=""),IF(AND(AD$14="yes", A157&lt;AD$15),1,IF(OR(AD$14="no", AD$14=""),1,0)),0)),0)</f>
        <v>0</v>
      </c>
      <c r="M157" s="28">
        <f>IF($I157=1,IF(AND($AD$11="yes", $A157&gt;=$AD$12),IF(AND($AD$14="yes", $A157&gt;=$AD$15),0,1),0),0)</f>
        <v>0</v>
      </c>
      <c r="N157" s="28">
        <f>IF($I157=1,IF(AND($AD$14="yes", $A157&gt;=$AD$15),1,0),0)</f>
        <v>0</v>
      </c>
    </row>
    <row r="158" spans="1:14">
      <c r="A158" s="34">
        <v>45172</v>
      </c>
      <c r="B158">
        <f>IF(A158&gt;=U$12,IF(A158&lt;=$U$13,0,1),1)</f>
        <v>1</v>
      </c>
      <c r="D158" s="28">
        <f>IF(ISBLANK(C158)=FALSE,1,0)</f>
        <v>0</v>
      </c>
      <c r="E158" s="27">
        <v>45172</v>
      </c>
      <c r="F158" s="28">
        <f>IF(ISBLANK(E158)=FALSE,1,0)</f>
        <v>1</v>
      </c>
      <c r="G158" s="27" t="str">
        <f>_xlfn.IFNA(VLOOKUP(A158,$Z$6:$Z$15,1,FALSE),"Z")</f>
        <v>Z</v>
      </c>
      <c r="H158" s="28">
        <f>IF(G158="Z",0,1)</f>
        <v>0</v>
      </c>
      <c r="I158" s="28">
        <f>IF(B158+D158+F158+H158&gt;0,0,1)</f>
        <v>0</v>
      </c>
      <c r="J158" s="27">
        <v>45171</v>
      </c>
      <c r="L158" s="28">
        <f>IF($I158=1,IF(AND($AD$11="yes", $A158&lt;$AD$12),1,IF(OR($AD$11="no", $AD$11=""),IF(AND(AD$14="yes", A158&lt;AD$15),1,IF(OR(AD$14="no", AD$14=""),1,0)),0)),0)</f>
        <v>0</v>
      </c>
      <c r="M158" s="28">
        <f>IF($I158=1,IF(AND($AD$11="yes", $A158&gt;=$AD$12),IF(AND($AD$14="yes", $A158&gt;=$AD$15),0,1),0),0)</f>
        <v>0</v>
      </c>
      <c r="N158" s="28">
        <f>IF($I158=1,IF(AND($AD$14="yes", $A158&gt;=$AD$15),1,0),0)</f>
        <v>0</v>
      </c>
    </row>
    <row r="159" spans="1:14">
      <c r="A159" s="34">
        <v>45173</v>
      </c>
      <c r="B159">
        <f>IF(A159&gt;=U$12,IF(A159&lt;=$U$13,0,1),1)</f>
        <v>1</v>
      </c>
      <c r="D159" s="28">
        <f>IF(ISBLANK(C159)=FALSE,1,0)</f>
        <v>0</v>
      </c>
      <c r="F159" s="28">
        <f>IF(ISBLANK(E159)=FALSE,1,0)</f>
        <v>0</v>
      </c>
      <c r="G159" s="27" t="str">
        <f>_xlfn.IFNA(VLOOKUP(A159,$Z$6:$Z$15,1,FALSE),"Z")</f>
        <v>Z</v>
      </c>
      <c r="H159" s="28">
        <f>IF(G159="Z",0,1)</f>
        <v>0</v>
      </c>
      <c r="I159" s="28">
        <f>IF(B159+D159+F159+H159&gt;0,0,1)</f>
        <v>0</v>
      </c>
      <c r="J159" s="27">
        <v>45172</v>
      </c>
      <c r="L159" s="28">
        <f>IF($I159=1,IF(AND($AD$11="yes", $A159&lt;$AD$12),1,IF(OR($AD$11="no", $AD$11=""),IF(AND(AD$14="yes", A159&lt;AD$15),1,IF(OR(AD$14="no", AD$14=""),1,0)),0)),0)</f>
        <v>0</v>
      </c>
      <c r="M159" s="28">
        <f>IF($I159=1,IF(AND($AD$11="yes", $A159&gt;=$AD$12),IF(AND($AD$14="yes", $A159&gt;=$AD$15),0,1),0),0)</f>
        <v>0</v>
      </c>
      <c r="N159" s="28">
        <f>IF($I159=1,IF(AND($AD$14="yes", $A159&gt;=$AD$15),1,0),0)</f>
        <v>0</v>
      </c>
    </row>
    <row r="160" spans="1:14">
      <c r="A160" s="34">
        <v>45174</v>
      </c>
      <c r="B160">
        <f>IF(A160&gt;=U$12,IF(A160&lt;=$U$13,0,1),1)</f>
        <v>1</v>
      </c>
      <c r="D160" s="28">
        <f>IF(ISBLANK(C160)=FALSE,1,0)</f>
        <v>0</v>
      </c>
      <c r="F160" s="28">
        <f>IF(ISBLANK(E160)=FALSE,1,0)</f>
        <v>0</v>
      </c>
      <c r="G160" s="27" t="str">
        <f>_xlfn.IFNA(VLOOKUP(A160,$Z$6:$Z$15,1,FALSE),"Z")</f>
        <v>Z</v>
      </c>
      <c r="H160" s="28">
        <f>IF(G160="Z",0,1)</f>
        <v>0</v>
      </c>
      <c r="I160" s="28">
        <f>IF(B160+D160+F160+H160&gt;0,0,1)</f>
        <v>0</v>
      </c>
      <c r="J160" s="27">
        <v>45173</v>
      </c>
      <c r="L160" s="28">
        <f>IF($I160=1,IF(AND($AD$11="yes", $A160&lt;$AD$12),1,IF(OR($AD$11="no", $AD$11=""),IF(AND(AD$14="yes", A160&lt;AD$15),1,IF(OR(AD$14="no", AD$14=""),1,0)),0)),0)</f>
        <v>0</v>
      </c>
      <c r="M160" s="28">
        <f>IF($I160=1,IF(AND($AD$11="yes", $A160&gt;=$AD$12),IF(AND($AD$14="yes", $A160&gt;=$AD$15),0,1),0),0)</f>
        <v>0</v>
      </c>
      <c r="N160" s="28">
        <f>IF($I160=1,IF(AND($AD$14="yes", $A160&gt;=$AD$15),1,0),0)</f>
        <v>0</v>
      </c>
    </row>
    <row r="161" spans="1:14">
      <c r="A161" s="34">
        <v>45175</v>
      </c>
      <c r="B161">
        <f>IF(A161&gt;=U$12,IF(A161&lt;=$U$13,0,1),1)</f>
        <v>1</v>
      </c>
      <c r="D161" s="28">
        <f>IF(ISBLANK(C161)=FALSE,1,0)</f>
        <v>0</v>
      </c>
      <c r="F161" s="28">
        <f>IF(ISBLANK(E161)=FALSE,1,0)</f>
        <v>0</v>
      </c>
      <c r="G161" s="27" t="str">
        <f>_xlfn.IFNA(VLOOKUP(A161,$Z$6:$Z$15,1,FALSE),"Z")</f>
        <v>Z</v>
      </c>
      <c r="H161" s="28">
        <f>IF(G161="Z",0,1)</f>
        <v>0</v>
      </c>
      <c r="I161" s="28">
        <f>IF(B161+D161+F161+H161&gt;0,0,1)</f>
        <v>0</v>
      </c>
      <c r="J161" s="27">
        <v>45174</v>
      </c>
      <c r="L161" s="28">
        <f>IF($I161=1,IF(AND($AD$11="yes", $A161&lt;$AD$12),1,IF(OR($AD$11="no", $AD$11=""),IF(AND(AD$14="yes", A161&lt;AD$15),1,IF(OR(AD$14="no", AD$14=""),1,0)),0)),0)</f>
        <v>0</v>
      </c>
      <c r="M161" s="28">
        <f>IF($I161=1,IF(AND($AD$11="yes", $A161&gt;=$AD$12),IF(AND($AD$14="yes", $A161&gt;=$AD$15),0,1),0),0)</f>
        <v>0</v>
      </c>
      <c r="N161" s="28">
        <f>IF($I161=1,IF(AND($AD$14="yes", $A161&gt;=$AD$15),1,0),0)</f>
        <v>0</v>
      </c>
    </row>
    <row r="162" spans="1:14">
      <c r="A162" s="34">
        <v>45176</v>
      </c>
      <c r="B162">
        <f>IF(A162&gt;=U$12,IF(A162&lt;=$U$13,0,1),1)</f>
        <v>1</v>
      </c>
      <c r="D162" s="28">
        <f>IF(ISBLANK(C162)=FALSE,1,0)</f>
        <v>0</v>
      </c>
      <c r="F162" s="28">
        <f>IF(ISBLANK(E162)=FALSE,1,0)</f>
        <v>0</v>
      </c>
      <c r="G162" s="27" t="str">
        <f>_xlfn.IFNA(VLOOKUP(A162,$Z$6:$Z$15,1,FALSE),"Z")</f>
        <v>Z</v>
      </c>
      <c r="H162" s="28">
        <f>IF(G162="Z",0,1)</f>
        <v>0</v>
      </c>
      <c r="I162" s="28">
        <f>IF(B162+D162+F162+H162&gt;0,0,1)</f>
        <v>0</v>
      </c>
      <c r="J162" s="27">
        <v>45175</v>
      </c>
      <c r="L162" s="28">
        <f>IF($I162=1,IF(AND($AD$11="yes", $A162&lt;$AD$12),1,IF(OR($AD$11="no", $AD$11=""),IF(AND(AD$14="yes", A162&lt;AD$15),1,IF(OR(AD$14="no", AD$14=""),1,0)),0)),0)</f>
        <v>0</v>
      </c>
      <c r="M162" s="28">
        <f>IF($I162=1,IF(AND($AD$11="yes", $A162&gt;=$AD$12),IF(AND($AD$14="yes", $A162&gt;=$AD$15),0,1),0),0)</f>
        <v>0</v>
      </c>
      <c r="N162" s="28">
        <f>IF($I162=1,IF(AND($AD$14="yes", $A162&gt;=$AD$15),1,0),0)</f>
        <v>0</v>
      </c>
    </row>
    <row r="163" spans="1:14">
      <c r="A163" s="34">
        <v>45177</v>
      </c>
      <c r="B163">
        <f>IF(A163&gt;=U$12,IF(A163&lt;=$U$13,0,1),1)</f>
        <v>1</v>
      </c>
      <c r="D163" s="28">
        <f>IF(ISBLANK(C163)=FALSE,1,0)</f>
        <v>0</v>
      </c>
      <c r="F163" s="28">
        <f>IF(ISBLANK(E163)=FALSE,1,0)</f>
        <v>0</v>
      </c>
      <c r="G163" s="27" t="str">
        <f>_xlfn.IFNA(VLOOKUP(A163,$Z$6:$Z$15,1,FALSE),"Z")</f>
        <v>Z</v>
      </c>
      <c r="H163" s="28">
        <f>IF(G163="Z",0,1)</f>
        <v>0</v>
      </c>
      <c r="I163" s="28">
        <f>IF(B163+D163+F163+H163&gt;0,0,1)</f>
        <v>0</v>
      </c>
      <c r="J163" s="27">
        <v>45176</v>
      </c>
      <c r="L163" s="28">
        <f>IF($I163=1,IF(AND($AD$11="yes", $A163&lt;$AD$12),1,IF(OR($AD$11="no", $AD$11=""),IF(AND(AD$14="yes", A163&lt;AD$15),1,IF(OR(AD$14="no", AD$14=""),1,0)),0)),0)</f>
        <v>0</v>
      </c>
      <c r="M163" s="28">
        <f>IF($I163=1,IF(AND($AD$11="yes", $A163&gt;=$AD$12),IF(AND($AD$14="yes", $A163&gt;=$AD$15),0,1),0),0)</f>
        <v>0</v>
      </c>
      <c r="N163" s="28">
        <f>IF($I163=1,IF(AND($AD$14="yes", $A163&gt;=$AD$15),1,0),0)</f>
        <v>0</v>
      </c>
    </row>
    <row r="164" spans="1:14">
      <c r="A164" s="34">
        <v>45178</v>
      </c>
      <c r="B164">
        <f>IF(A164&gt;=U$12,IF(A164&lt;=$U$13,0,1),1)</f>
        <v>1</v>
      </c>
      <c r="D164" s="28">
        <f>IF(ISBLANK(C164)=FALSE,1,0)</f>
        <v>0</v>
      </c>
      <c r="E164" s="27">
        <v>45178</v>
      </c>
      <c r="F164" s="28">
        <f>IF(ISBLANK(E164)=FALSE,1,0)</f>
        <v>1</v>
      </c>
      <c r="G164" s="27" t="str">
        <f>_xlfn.IFNA(VLOOKUP(A164,$Z$6:$Z$15,1,FALSE),"Z")</f>
        <v>Z</v>
      </c>
      <c r="H164" s="28">
        <f>IF(G164="Z",0,1)</f>
        <v>0</v>
      </c>
      <c r="I164" s="28">
        <f>IF(B164+D164+F164+H164&gt;0,0,1)</f>
        <v>0</v>
      </c>
      <c r="J164" s="27">
        <v>45177</v>
      </c>
      <c r="L164" s="28">
        <f>IF($I164=1,IF(AND($AD$11="yes", $A164&lt;$AD$12),1,IF(OR($AD$11="no", $AD$11=""),IF(AND(AD$14="yes", A164&lt;AD$15),1,IF(OR(AD$14="no", AD$14=""),1,0)),0)),0)</f>
        <v>0</v>
      </c>
      <c r="M164" s="28">
        <f>IF($I164=1,IF(AND($AD$11="yes", $A164&gt;=$AD$12),IF(AND($AD$14="yes", $A164&gt;=$AD$15),0,1),0),0)</f>
        <v>0</v>
      </c>
      <c r="N164" s="28">
        <f>IF($I164=1,IF(AND($AD$14="yes", $A164&gt;=$AD$15),1,0),0)</f>
        <v>0</v>
      </c>
    </row>
    <row r="165" spans="1:14">
      <c r="A165" s="34">
        <v>45179</v>
      </c>
      <c r="B165">
        <f>IF(A165&gt;=U$12,IF(A165&lt;=$U$13,0,1),1)</f>
        <v>1</v>
      </c>
      <c r="D165" s="28">
        <f>IF(ISBLANK(C165)=FALSE,1,0)</f>
        <v>0</v>
      </c>
      <c r="E165" s="27">
        <v>45179</v>
      </c>
      <c r="F165" s="28">
        <f>IF(ISBLANK(E165)=FALSE,1,0)</f>
        <v>1</v>
      </c>
      <c r="G165" s="27" t="str">
        <f>_xlfn.IFNA(VLOOKUP(A165,$Z$6:$Z$15,1,FALSE),"Z")</f>
        <v>Z</v>
      </c>
      <c r="H165" s="28">
        <f>IF(G165="Z",0,1)</f>
        <v>0</v>
      </c>
      <c r="I165" s="28">
        <f>IF(B165+D165+F165+H165&gt;0,0,1)</f>
        <v>0</v>
      </c>
      <c r="J165" s="27">
        <v>45178</v>
      </c>
      <c r="L165" s="28">
        <f>IF($I165=1,IF(AND($AD$11="yes", $A165&lt;$AD$12),1,IF(OR($AD$11="no", $AD$11=""),IF(AND(AD$14="yes", A165&lt;AD$15),1,IF(OR(AD$14="no", AD$14=""),1,0)),0)),0)</f>
        <v>0</v>
      </c>
      <c r="M165" s="28">
        <f>IF($I165=1,IF(AND($AD$11="yes", $A165&gt;=$AD$12),IF(AND($AD$14="yes", $A165&gt;=$AD$15),0,1),0),0)</f>
        <v>0</v>
      </c>
      <c r="N165" s="28">
        <f>IF($I165=1,IF(AND($AD$14="yes", $A165&gt;=$AD$15),1,0),0)</f>
        <v>0</v>
      </c>
    </row>
    <row r="166" spans="1:14">
      <c r="A166" s="34">
        <v>45180</v>
      </c>
      <c r="B166">
        <f>IF(A166&gt;=U$12,IF(A166&lt;=$U$13,0,1),1)</f>
        <v>1</v>
      </c>
      <c r="D166" s="28">
        <f>IF(ISBLANK(C166)=FALSE,1,0)</f>
        <v>0</v>
      </c>
      <c r="F166" s="28">
        <f>IF(ISBLANK(E166)=FALSE,1,0)</f>
        <v>0</v>
      </c>
      <c r="G166" s="27" t="str">
        <f>_xlfn.IFNA(VLOOKUP(A166,$Z$6:$Z$15,1,FALSE),"Z")</f>
        <v>Z</v>
      </c>
      <c r="H166" s="28">
        <f>IF(G166="Z",0,1)</f>
        <v>0</v>
      </c>
      <c r="I166" s="28">
        <f>IF(B166+D166+F166+H166&gt;0,0,1)</f>
        <v>0</v>
      </c>
      <c r="J166" s="27">
        <v>45179</v>
      </c>
      <c r="L166" s="28">
        <f>IF($I166=1,IF(AND($AD$11="yes", $A166&lt;$AD$12),1,IF(OR($AD$11="no", $AD$11=""),IF(AND(AD$14="yes", A166&lt;AD$15),1,IF(OR(AD$14="no", AD$14=""),1,0)),0)),0)</f>
        <v>0</v>
      </c>
      <c r="M166" s="28">
        <f>IF($I166=1,IF(AND($AD$11="yes", $A166&gt;=$AD$12),IF(AND($AD$14="yes", $A166&gt;=$AD$15),0,1),0),0)</f>
        <v>0</v>
      </c>
      <c r="N166" s="28">
        <f>IF($I166=1,IF(AND($AD$14="yes", $A166&gt;=$AD$15),1,0),0)</f>
        <v>0</v>
      </c>
    </row>
    <row r="167" spans="1:14">
      <c r="A167" s="34">
        <v>45181</v>
      </c>
      <c r="B167">
        <f>IF(A167&gt;=U$12,IF(A167&lt;=$U$13,0,1),1)</f>
        <v>1</v>
      </c>
      <c r="D167" s="28">
        <f>IF(ISBLANK(C167)=FALSE,1,0)</f>
        <v>0</v>
      </c>
      <c r="F167" s="28">
        <f>IF(ISBLANK(E167)=FALSE,1,0)</f>
        <v>0</v>
      </c>
      <c r="G167" s="27" t="str">
        <f>_xlfn.IFNA(VLOOKUP(A167,$Z$6:$Z$15,1,FALSE),"Z")</f>
        <v>Z</v>
      </c>
      <c r="H167" s="28">
        <f>IF(G167="Z",0,1)</f>
        <v>0</v>
      </c>
      <c r="I167" s="28">
        <f>IF(B167+D167+F167+H167&gt;0,0,1)</f>
        <v>0</v>
      </c>
      <c r="J167" s="27">
        <v>45180</v>
      </c>
      <c r="L167" s="28">
        <f>IF($I167=1,IF(AND($AD$11="yes", $A167&lt;$AD$12),1,IF(OR($AD$11="no", $AD$11=""),IF(AND(AD$14="yes", A167&lt;AD$15),1,IF(OR(AD$14="no", AD$14=""),1,0)),0)),0)</f>
        <v>0</v>
      </c>
      <c r="M167" s="28">
        <f>IF($I167=1,IF(AND($AD$11="yes", $A167&gt;=$AD$12),IF(AND($AD$14="yes", $A167&gt;=$AD$15),0,1),0),0)</f>
        <v>0</v>
      </c>
      <c r="N167" s="28">
        <f>IF($I167=1,IF(AND($AD$14="yes", $A167&gt;=$AD$15),1,0),0)</f>
        <v>0</v>
      </c>
    </row>
    <row r="168" spans="1:14">
      <c r="A168" s="34">
        <v>45182</v>
      </c>
      <c r="B168">
        <f>IF(A168&gt;=U$12,IF(A168&lt;=$U$13,0,1),1)</f>
        <v>1</v>
      </c>
      <c r="D168" s="28">
        <f>IF(ISBLANK(C168)=FALSE,1,0)</f>
        <v>0</v>
      </c>
      <c r="F168" s="28">
        <f>IF(ISBLANK(E168)=FALSE,1,0)</f>
        <v>0</v>
      </c>
      <c r="G168" s="27" t="str">
        <f>_xlfn.IFNA(VLOOKUP(A168,$Z$6:$Z$15,1,FALSE),"Z")</f>
        <v>Z</v>
      </c>
      <c r="H168" s="28">
        <f>IF(G168="Z",0,1)</f>
        <v>0</v>
      </c>
      <c r="I168" s="28">
        <f>IF(B168+D168+F168+H168&gt;0,0,1)</f>
        <v>0</v>
      </c>
      <c r="J168" s="27">
        <v>45181</v>
      </c>
      <c r="L168" s="28">
        <f>IF($I168=1,IF(AND($AD$11="yes", $A168&lt;$AD$12),1,IF(OR($AD$11="no", $AD$11=""),IF(AND(AD$14="yes", A168&lt;AD$15),1,IF(OR(AD$14="no", AD$14=""),1,0)),0)),0)</f>
        <v>0</v>
      </c>
      <c r="M168" s="28">
        <f>IF($I168=1,IF(AND($AD$11="yes", $A168&gt;=$AD$12),IF(AND($AD$14="yes", $A168&gt;=$AD$15),0,1),0),0)</f>
        <v>0</v>
      </c>
      <c r="N168" s="28">
        <f>IF($I168=1,IF(AND($AD$14="yes", $A168&gt;=$AD$15),1,0),0)</f>
        <v>0</v>
      </c>
    </row>
    <row r="169" spans="1:14">
      <c r="A169" s="34">
        <v>45183</v>
      </c>
      <c r="B169">
        <f>IF(A169&gt;=U$12,IF(A169&lt;=$U$13,0,1),1)</f>
        <v>1</v>
      </c>
      <c r="D169" s="28">
        <f>IF(ISBLANK(C169)=FALSE,1,0)</f>
        <v>0</v>
      </c>
      <c r="F169" s="28">
        <f>IF(ISBLANK(E169)=FALSE,1,0)</f>
        <v>0</v>
      </c>
      <c r="G169" s="27" t="str">
        <f>_xlfn.IFNA(VLOOKUP(A169,$Z$6:$Z$15,1,FALSE),"Z")</f>
        <v>Z</v>
      </c>
      <c r="H169" s="28">
        <f>IF(G169="Z",0,1)</f>
        <v>0</v>
      </c>
      <c r="I169" s="28">
        <f>IF(B169+D169+F169+H169&gt;0,0,1)</f>
        <v>0</v>
      </c>
      <c r="J169" s="27">
        <v>45182</v>
      </c>
      <c r="L169" s="28">
        <f>IF($I169=1,IF(AND($AD$11="yes", $A169&lt;$AD$12),1,IF(OR($AD$11="no", $AD$11=""),IF(AND(AD$14="yes", A169&lt;AD$15),1,IF(OR(AD$14="no", AD$14=""),1,0)),0)),0)</f>
        <v>0</v>
      </c>
      <c r="M169" s="28">
        <f>IF($I169=1,IF(AND($AD$11="yes", $A169&gt;=$AD$12),IF(AND($AD$14="yes", $A169&gt;=$AD$15),0,1),0),0)</f>
        <v>0</v>
      </c>
      <c r="N169" s="28">
        <f>IF($I169=1,IF(AND($AD$14="yes", $A169&gt;=$AD$15),1,0),0)</f>
        <v>0</v>
      </c>
    </row>
    <row r="170" spans="1:14">
      <c r="A170" s="34">
        <v>45184</v>
      </c>
      <c r="B170">
        <f>IF(A170&gt;=U$12,IF(A170&lt;=$U$13,0,1),1)</f>
        <v>1</v>
      </c>
      <c r="D170" s="28">
        <f>IF(ISBLANK(C170)=FALSE,1,0)</f>
        <v>0</v>
      </c>
      <c r="F170" s="28">
        <f>IF(ISBLANK(E170)=FALSE,1,0)</f>
        <v>0</v>
      </c>
      <c r="G170" s="27" t="str">
        <f>_xlfn.IFNA(VLOOKUP(A170,$Z$6:$Z$15,1,FALSE),"Z")</f>
        <v>Z</v>
      </c>
      <c r="H170" s="28">
        <f>IF(G170="Z",0,1)</f>
        <v>0</v>
      </c>
      <c r="I170" s="28">
        <f>IF(B170+D170+F170+H170&gt;0,0,1)</f>
        <v>0</v>
      </c>
      <c r="J170" s="27">
        <v>45183</v>
      </c>
      <c r="L170" s="28">
        <f>IF($I170=1,IF(AND($AD$11="yes", $A170&lt;$AD$12),1,IF(OR($AD$11="no", $AD$11=""),IF(AND(AD$14="yes", A170&lt;AD$15),1,IF(OR(AD$14="no", AD$14=""),1,0)),0)),0)</f>
        <v>0</v>
      </c>
      <c r="M170" s="28">
        <f>IF($I170=1,IF(AND($AD$11="yes", $A170&gt;=$AD$12),IF(AND($AD$14="yes", $A170&gt;=$AD$15),0,1),0),0)</f>
        <v>0</v>
      </c>
      <c r="N170" s="28">
        <f>IF($I170=1,IF(AND($AD$14="yes", $A170&gt;=$AD$15),1,0),0)</f>
        <v>0</v>
      </c>
    </row>
    <row r="171" spans="1:14">
      <c r="A171" s="34">
        <v>45185</v>
      </c>
      <c r="B171">
        <f>IF(A171&gt;=U$12,IF(A171&lt;=$U$13,0,1),1)</f>
        <v>1</v>
      </c>
      <c r="D171" s="28">
        <f>IF(ISBLANK(C171)=FALSE,1,0)</f>
        <v>0</v>
      </c>
      <c r="E171" s="27">
        <v>45185</v>
      </c>
      <c r="F171" s="28">
        <f>IF(ISBLANK(E171)=FALSE,1,0)</f>
        <v>1</v>
      </c>
      <c r="G171" s="27" t="str">
        <f>_xlfn.IFNA(VLOOKUP(A171,$Z$6:$Z$15,1,FALSE),"Z")</f>
        <v>Z</v>
      </c>
      <c r="H171" s="28">
        <f>IF(G171="Z",0,1)</f>
        <v>0</v>
      </c>
      <c r="I171" s="28">
        <f>IF(B171+D171+F171+H171&gt;0,0,1)</f>
        <v>0</v>
      </c>
      <c r="J171" s="27">
        <v>45184</v>
      </c>
      <c r="L171" s="28">
        <f>IF($I171=1,IF(AND($AD$11="yes", $A171&lt;$AD$12),1,IF(OR($AD$11="no", $AD$11=""),IF(AND(AD$14="yes", A171&lt;AD$15),1,IF(OR(AD$14="no", AD$14=""),1,0)),0)),0)</f>
        <v>0</v>
      </c>
      <c r="M171" s="28">
        <f>IF($I171=1,IF(AND($AD$11="yes", $A171&gt;=$AD$12),IF(AND($AD$14="yes", $A171&gt;=$AD$15),0,1),0),0)</f>
        <v>0</v>
      </c>
      <c r="N171" s="28">
        <f>IF($I171=1,IF(AND($AD$14="yes", $A171&gt;=$AD$15),1,0),0)</f>
        <v>0</v>
      </c>
    </row>
    <row r="172" spans="1:14">
      <c r="A172" s="34">
        <v>45186</v>
      </c>
      <c r="B172">
        <f>IF(A172&gt;=U$12,IF(A172&lt;=$U$13,0,1),1)</f>
        <v>1</v>
      </c>
      <c r="D172" s="28">
        <f>IF(ISBLANK(C172)=FALSE,1,0)</f>
        <v>0</v>
      </c>
      <c r="E172" s="27">
        <v>45186</v>
      </c>
      <c r="F172" s="28">
        <f>IF(ISBLANK(E172)=FALSE,1,0)</f>
        <v>1</v>
      </c>
      <c r="G172" s="27" t="str">
        <f>_xlfn.IFNA(VLOOKUP(A172,$Z$6:$Z$15,1,FALSE),"Z")</f>
        <v>Z</v>
      </c>
      <c r="H172" s="28">
        <f>IF(G172="Z",0,1)</f>
        <v>0</v>
      </c>
      <c r="I172" s="28">
        <f>IF(B172+D172+F172+H172&gt;0,0,1)</f>
        <v>0</v>
      </c>
      <c r="J172" s="27">
        <v>45185</v>
      </c>
      <c r="L172" s="28">
        <f>IF($I172=1,IF(AND($AD$11="yes", $A172&lt;$AD$12),1,IF(OR($AD$11="no", $AD$11=""),IF(AND(AD$14="yes", A172&lt;AD$15),1,IF(OR(AD$14="no", AD$14=""),1,0)),0)),0)</f>
        <v>0</v>
      </c>
      <c r="M172" s="28">
        <f>IF($I172=1,IF(AND($AD$11="yes", $A172&gt;=$AD$12),IF(AND($AD$14="yes", $A172&gt;=$AD$15),0,1),0),0)</f>
        <v>0</v>
      </c>
      <c r="N172" s="28">
        <f>IF($I172=1,IF(AND($AD$14="yes", $A172&gt;=$AD$15),1,0),0)</f>
        <v>0</v>
      </c>
    </row>
    <row r="173" spans="1:14">
      <c r="A173" s="34">
        <v>45187</v>
      </c>
      <c r="B173">
        <f>IF(A173&gt;=U$12,IF(A173&lt;=$U$13,0,1),1)</f>
        <v>1</v>
      </c>
      <c r="D173" s="28">
        <f>IF(ISBLANK(C173)=FALSE,1,0)</f>
        <v>0</v>
      </c>
      <c r="F173" s="28">
        <f>IF(ISBLANK(E173)=FALSE,1,0)</f>
        <v>0</v>
      </c>
      <c r="G173" s="27" t="str">
        <f>_xlfn.IFNA(VLOOKUP(A173,$Z$6:$Z$15,1,FALSE),"Z")</f>
        <v>Z</v>
      </c>
      <c r="H173" s="28">
        <f>IF(G173="Z",0,1)</f>
        <v>0</v>
      </c>
      <c r="I173" s="28">
        <f>IF(B173+D173+F173+H173&gt;0,0,1)</f>
        <v>0</v>
      </c>
      <c r="J173" s="27">
        <v>45186</v>
      </c>
      <c r="L173" s="28">
        <f>IF($I173=1,IF(AND($AD$11="yes", $A173&lt;$AD$12),1,IF(OR($AD$11="no", $AD$11=""),IF(AND(AD$14="yes", A173&lt;AD$15),1,IF(OR(AD$14="no", AD$14=""),1,0)),0)),0)</f>
        <v>0</v>
      </c>
      <c r="M173" s="28">
        <f>IF($I173=1,IF(AND($AD$11="yes", $A173&gt;=$AD$12),IF(AND($AD$14="yes", $A173&gt;=$AD$15),0,1),0),0)</f>
        <v>0</v>
      </c>
      <c r="N173" s="28">
        <f>IF($I173=1,IF(AND($AD$14="yes", $A173&gt;=$AD$15),1,0),0)</f>
        <v>0</v>
      </c>
    </row>
    <row r="174" spans="1:14">
      <c r="A174" s="34">
        <v>45188</v>
      </c>
      <c r="B174">
        <f>IF(A174&gt;=U$12,IF(A174&lt;=$U$13,0,1),1)</f>
        <v>1</v>
      </c>
      <c r="D174" s="28">
        <f>IF(ISBLANK(C174)=FALSE,1,0)</f>
        <v>0</v>
      </c>
      <c r="F174" s="28">
        <f>IF(ISBLANK(E174)=FALSE,1,0)</f>
        <v>0</v>
      </c>
      <c r="G174" s="27" t="str">
        <f>_xlfn.IFNA(VLOOKUP(A174,$Z$6:$Z$15,1,FALSE),"Z")</f>
        <v>Z</v>
      </c>
      <c r="H174" s="28">
        <f>IF(G174="Z",0,1)</f>
        <v>0</v>
      </c>
      <c r="I174" s="28">
        <f>IF(B174+D174+F174+H174&gt;0,0,1)</f>
        <v>0</v>
      </c>
      <c r="J174" s="27">
        <v>45187</v>
      </c>
      <c r="L174" s="28">
        <f>IF($I174=1,IF(AND($AD$11="yes", $A174&lt;$AD$12),1,IF(OR($AD$11="no", $AD$11=""),IF(AND(AD$14="yes", A174&lt;AD$15),1,IF(OR(AD$14="no", AD$14=""),1,0)),0)),0)</f>
        <v>0</v>
      </c>
      <c r="M174" s="28">
        <f>IF($I174=1,IF(AND($AD$11="yes", $A174&gt;=$AD$12),IF(AND($AD$14="yes", $A174&gt;=$AD$15),0,1),0),0)</f>
        <v>0</v>
      </c>
      <c r="N174" s="28">
        <f>IF($I174=1,IF(AND($AD$14="yes", $A174&gt;=$AD$15),1,0),0)</f>
        <v>0</v>
      </c>
    </row>
    <row r="175" spans="1:14">
      <c r="A175" s="34">
        <v>45189</v>
      </c>
      <c r="B175">
        <f>IF(A175&gt;=U$12,IF(A175&lt;=$U$13,0,1),1)</f>
        <v>1</v>
      </c>
      <c r="D175" s="28">
        <f>IF(ISBLANK(C175)=FALSE,1,0)</f>
        <v>0</v>
      </c>
      <c r="F175" s="28">
        <f>IF(ISBLANK(E175)=FALSE,1,0)</f>
        <v>0</v>
      </c>
      <c r="G175" s="27" t="str">
        <f>_xlfn.IFNA(VLOOKUP(A175,$Z$6:$Z$15,1,FALSE),"Z")</f>
        <v>Z</v>
      </c>
      <c r="H175" s="28">
        <f>IF(G175="Z",0,1)</f>
        <v>0</v>
      </c>
      <c r="I175" s="28">
        <f>IF(B175+D175+F175+H175&gt;0,0,1)</f>
        <v>0</v>
      </c>
      <c r="J175" s="27">
        <v>45188</v>
      </c>
      <c r="L175" s="28">
        <f>IF($I175=1,IF(AND($AD$11="yes", $A175&lt;$AD$12),1,IF(OR($AD$11="no", $AD$11=""),IF(AND(AD$14="yes", A175&lt;AD$15),1,IF(OR(AD$14="no", AD$14=""),1,0)),0)),0)</f>
        <v>0</v>
      </c>
      <c r="M175" s="28">
        <f>IF($I175=1,IF(AND($AD$11="yes", $A175&gt;=$AD$12),IF(AND($AD$14="yes", $A175&gt;=$AD$15),0,1),0),0)</f>
        <v>0</v>
      </c>
      <c r="N175" s="28">
        <f>IF($I175=1,IF(AND($AD$14="yes", $A175&gt;=$AD$15),1,0),0)</f>
        <v>0</v>
      </c>
    </row>
    <row r="176" spans="1:14">
      <c r="A176" s="34">
        <v>45190</v>
      </c>
      <c r="B176">
        <f>IF(A176&gt;=U$12,IF(A176&lt;=$U$13,0,1),1)</f>
        <v>1</v>
      </c>
      <c r="D176" s="28">
        <f>IF(ISBLANK(C176)=FALSE,1,0)</f>
        <v>0</v>
      </c>
      <c r="F176" s="28">
        <f>IF(ISBLANK(E176)=FALSE,1,0)</f>
        <v>0</v>
      </c>
      <c r="G176" s="27" t="str">
        <f>_xlfn.IFNA(VLOOKUP(A176,$Z$6:$Z$15,1,FALSE),"Z")</f>
        <v>Z</v>
      </c>
      <c r="H176" s="28">
        <f>IF(G176="Z",0,1)</f>
        <v>0</v>
      </c>
      <c r="I176" s="28">
        <f>IF(B176+D176+F176+H176&gt;0,0,1)</f>
        <v>0</v>
      </c>
      <c r="J176" s="27">
        <v>45189</v>
      </c>
      <c r="L176" s="28">
        <f>IF($I176=1,IF(AND($AD$11="yes", $A176&lt;$AD$12),1,IF(OR($AD$11="no", $AD$11=""),IF(AND(AD$14="yes", A176&lt;AD$15),1,IF(OR(AD$14="no", AD$14=""),1,0)),0)),0)</f>
        <v>0</v>
      </c>
      <c r="M176" s="28">
        <f>IF($I176=1,IF(AND($AD$11="yes", $A176&gt;=$AD$12),IF(AND($AD$14="yes", $A176&gt;=$AD$15),0,1),0),0)</f>
        <v>0</v>
      </c>
      <c r="N176" s="28">
        <f>IF($I176=1,IF(AND($AD$14="yes", $A176&gt;=$AD$15),1,0),0)</f>
        <v>0</v>
      </c>
    </row>
    <row r="177" spans="1:14">
      <c r="A177" s="34">
        <v>45191</v>
      </c>
      <c r="B177">
        <f>IF(A177&gt;=U$12,IF(A177&lt;=$U$13,0,1),1)</f>
        <v>1</v>
      </c>
      <c r="D177" s="28">
        <f>IF(ISBLANK(C177)=FALSE,1,0)</f>
        <v>0</v>
      </c>
      <c r="F177" s="28">
        <f>IF(ISBLANK(E177)=FALSE,1,0)</f>
        <v>0</v>
      </c>
      <c r="G177" s="27" t="str">
        <f>_xlfn.IFNA(VLOOKUP(A177,$Z$6:$Z$15,1,FALSE),"Z")</f>
        <v>Z</v>
      </c>
      <c r="H177" s="28">
        <f>IF(G177="Z",0,1)</f>
        <v>0</v>
      </c>
      <c r="I177" s="28">
        <f>IF(B177+D177+F177+H177&gt;0,0,1)</f>
        <v>0</v>
      </c>
      <c r="J177" s="27">
        <v>45190</v>
      </c>
      <c r="L177" s="28">
        <f>IF($I177=1,IF(AND($AD$11="yes", $A177&lt;$AD$12),1,IF(OR($AD$11="no", $AD$11=""),IF(AND(AD$14="yes", A177&lt;AD$15),1,IF(OR(AD$14="no", AD$14=""),1,0)),0)),0)</f>
        <v>0</v>
      </c>
      <c r="M177" s="28">
        <f>IF($I177=1,IF(AND($AD$11="yes", $A177&gt;=$AD$12),IF(AND($AD$14="yes", $A177&gt;=$AD$15),0,1),0),0)</f>
        <v>0</v>
      </c>
      <c r="N177" s="28">
        <f>IF($I177=1,IF(AND($AD$14="yes", $A177&gt;=$AD$15),1,0),0)</f>
        <v>0</v>
      </c>
    </row>
    <row r="178" spans="1:14">
      <c r="A178" s="34">
        <v>45192</v>
      </c>
      <c r="B178">
        <f>IF(A178&gt;=U$12,IF(A178&lt;=$U$13,0,1),1)</f>
        <v>1</v>
      </c>
      <c r="D178" s="28">
        <f>IF(ISBLANK(C178)=FALSE,1,0)</f>
        <v>0</v>
      </c>
      <c r="E178" s="27">
        <v>45192</v>
      </c>
      <c r="F178" s="28">
        <f>IF(ISBLANK(E178)=FALSE,1,0)</f>
        <v>1</v>
      </c>
      <c r="G178" s="27" t="str">
        <f>_xlfn.IFNA(VLOOKUP(A178,$Z$6:$Z$15,1,FALSE),"Z")</f>
        <v>Z</v>
      </c>
      <c r="H178" s="28">
        <f>IF(G178="Z",0,1)</f>
        <v>0</v>
      </c>
      <c r="I178" s="28">
        <f>IF(B178+D178+F178+H178&gt;0,0,1)</f>
        <v>0</v>
      </c>
      <c r="J178" s="27">
        <v>45191</v>
      </c>
      <c r="L178" s="28">
        <f>IF($I178=1,IF(AND($AD$11="yes", $A178&lt;$AD$12),1,IF(OR($AD$11="no", $AD$11=""),IF(AND(AD$14="yes", A178&lt;AD$15),1,IF(OR(AD$14="no", AD$14=""),1,0)),0)),0)</f>
        <v>0</v>
      </c>
      <c r="M178" s="28">
        <f>IF($I178=1,IF(AND($AD$11="yes", $A178&gt;=$AD$12),IF(AND($AD$14="yes", $A178&gt;=$AD$15),0,1),0),0)</f>
        <v>0</v>
      </c>
      <c r="N178" s="28">
        <f>IF($I178=1,IF(AND($AD$14="yes", $A178&gt;=$AD$15),1,0),0)</f>
        <v>0</v>
      </c>
    </row>
    <row r="179" spans="1:14">
      <c r="A179" s="34">
        <v>45193</v>
      </c>
      <c r="B179">
        <f>IF(A179&gt;=U$12,IF(A179&lt;=$U$13,0,1),1)</f>
        <v>1</v>
      </c>
      <c r="D179" s="28">
        <f>IF(ISBLANK(C179)=FALSE,1,0)</f>
        <v>0</v>
      </c>
      <c r="E179" s="27">
        <v>45193</v>
      </c>
      <c r="F179" s="28">
        <f>IF(ISBLANK(E179)=FALSE,1,0)</f>
        <v>1</v>
      </c>
      <c r="G179" s="27" t="str">
        <f>_xlfn.IFNA(VLOOKUP(A179,$Z$6:$Z$15,1,FALSE),"Z")</f>
        <v>Z</v>
      </c>
      <c r="H179" s="28">
        <f>IF(G179="Z",0,1)</f>
        <v>0</v>
      </c>
      <c r="I179" s="28">
        <f>IF(B179+D179+F179+H179&gt;0,0,1)</f>
        <v>0</v>
      </c>
      <c r="J179" s="27">
        <v>45192</v>
      </c>
      <c r="L179" s="28">
        <f>IF($I179=1,IF(AND($AD$11="yes", $A179&lt;$AD$12),1,IF(OR($AD$11="no", $AD$11=""),IF(AND(AD$14="yes", A179&lt;AD$15),1,IF(OR(AD$14="no", AD$14=""),1,0)),0)),0)</f>
        <v>0</v>
      </c>
      <c r="M179" s="28">
        <f>IF($I179=1,IF(AND($AD$11="yes", $A179&gt;=$AD$12),IF(AND($AD$14="yes", $A179&gt;=$AD$15),0,1),0),0)</f>
        <v>0</v>
      </c>
      <c r="N179" s="28">
        <f>IF($I179=1,IF(AND($AD$14="yes", $A179&gt;=$AD$15),1,0),0)</f>
        <v>0</v>
      </c>
    </row>
    <row r="180" spans="1:14">
      <c r="A180" s="34">
        <v>45194</v>
      </c>
      <c r="B180">
        <f>IF(A180&gt;=U$12,IF(A180&lt;=$U$13,0,1),1)</f>
        <v>1</v>
      </c>
      <c r="D180" s="28">
        <f>IF(ISBLANK(C180)=FALSE,1,0)</f>
        <v>0</v>
      </c>
      <c r="F180" s="28">
        <f>IF(ISBLANK(E180)=FALSE,1,0)</f>
        <v>0</v>
      </c>
      <c r="G180" s="27" t="str">
        <f>_xlfn.IFNA(VLOOKUP(A180,$Z$6:$Z$15,1,FALSE),"Z")</f>
        <v>Z</v>
      </c>
      <c r="H180" s="28">
        <f>IF(G180="Z",0,1)</f>
        <v>0</v>
      </c>
      <c r="I180" s="28">
        <f>IF(B180+D180+F180+H180&gt;0,0,1)</f>
        <v>0</v>
      </c>
      <c r="J180" s="27">
        <v>45193</v>
      </c>
      <c r="L180" s="28">
        <f>IF($I180=1,IF(AND($AD$11="yes", $A180&lt;$AD$12),1,IF(OR($AD$11="no", $AD$11=""),IF(AND(AD$14="yes", A180&lt;AD$15),1,IF(OR(AD$14="no", AD$14=""),1,0)),0)),0)</f>
        <v>0</v>
      </c>
      <c r="M180" s="28">
        <f>IF($I180=1,IF(AND($AD$11="yes", $A180&gt;=$AD$12),IF(AND($AD$14="yes", $A180&gt;=$AD$15),0,1),0),0)</f>
        <v>0</v>
      </c>
      <c r="N180" s="28">
        <f>IF($I180=1,IF(AND($AD$14="yes", $A180&gt;=$AD$15),1,0),0)</f>
        <v>0</v>
      </c>
    </row>
    <row r="181" spans="1:14">
      <c r="A181" s="34">
        <v>45195</v>
      </c>
      <c r="B181">
        <f>IF(A181&gt;=U$12,IF(A181&lt;=$U$13,0,1),1)</f>
        <v>1</v>
      </c>
      <c r="D181" s="28">
        <f>IF(ISBLANK(C181)=FALSE,1,0)</f>
        <v>0</v>
      </c>
      <c r="F181" s="28">
        <f>IF(ISBLANK(E181)=FALSE,1,0)</f>
        <v>0</v>
      </c>
      <c r="G181" s="27" t="str">
        <f>_xlfn.IFNA(VLOOKUP(A181,$Z$6:$Z$15,1,FALSE),"Z")</f>
        <v>Z</v>
      </c>
      <c r="H181" s="28">
        <f>IF(G181="Z",0,1)</f>
        <v>0</v>
      </c>
      <c r="I181" s="28">
        <f>IF(B181+D181+F181+H181&gt;0,0,1)</f>
        <v>0</v>
      </c>
      <c r="J181" s="27">
        <v>45194</v>
      </c>
      <c r="L181" s="28">
        <f>IF($I181=1,IF(AND($AD$11="yes", $A181&lt;$AD$12),1,IF(OR($AD$11="no", $AD$11=""),IF(AND(AD$14="yes", A181&lt;AD$15),1,IF(OR(AD$14="no", AD$14=""),1,0)),0)),0)</f>
        <v>0</v>
      </c>
      <c r="M181" s="28">
        <f>IF($I181=1,IF(AND($AD$11="yes", $A181&gt;=$AD$12),IF(AND($AD$14="yes", $A181&gt;=$AD$15),0,1),0),0)</f>
        <v>0</v>
      </c>
      <c r="N181" s="28">
        <f>IF($I181=1,IF(AND($AD$14="yes", $A181&gt;=$AD$15),1,0),0)</f>
        <v>0</v>
      </c>
    </row>
    <row r="182" spans="1:14">
      <c r="A182" s="34">
        <v>45196</v>
      </c>
      <c r="B182">
        <f>IF(A182&gt;=U$12,IF(A182&lt;=$U$13,0,1),1)</f>
        <v>1</v>
      </c>
      <c r="D182" s="28">
        <f>IF(ISBLANK(C182)=FALSE,1,0)</f>
        <v>0</v>
      </c>
      <c r="F182" s="28">
        <f>IF(ISBLANK(E182)=FALSE,1,0)</f>
        <v>0</v>
      </c>
      <c r="G182" s="27" t="str">
        <f>_xlfn.IFNA(VLOOKUP(A182,$Z$6:$Z$15,1,FALSE),"Z")</f>
        <v>Z</v>
      </c>
      <c r="H182" s="28">
        <f>IF(G182="Z",0,1)</f>
        <v>0</v>
      </c>
      <c r="I182" s="28">
        <f>IF(B182+D182+F182+H182&gt;0,0,1)</f>
        <v>0</v>
      </c>
      <c r="J182" s="27">
        <v>45195</v>
      </c>
      <c r="L182" s="28">
        <f>IF($I182=1,IF(AND($AD$11="yes", $A182&lt;$AD$12),1,IF(OR($AD$11="no", $AD$11=""),IF(AND(AD$14="yes", A182&lt;AD$15),1,IF(OR(AD$14="no", AD$14=""),1,0)),0)),0)</f>
        <v>0</v>
      </c>
      <c r="M182" s="28">
        <f>IF($I182=1,IF(AND($AD$11="yes", $A182&gt;=$AD$12),IF(AND($AD$14="yes", $A182&gt;=$AD$15),0,1),0),0)</f>
        <v>0</v>
      </c>
      <c r="N182" s="28">
        <f>IF($I182=1,IF(AND($AD$14="yes", $A182&gt;=$AD$15),1,0),0)</f>
        <v>0</v>
      </c>
    </row>
    <row r="183" spans="1:14">
      <c r="A183" s="34">
        <v>45197</v>
      </c>
      <c r="B183">
        <f>IF(A183&gt;=U$12,IF(A183&lt;=$U$13,0,1),1)</f>
        <v>1</v>
      </c>
      <c r="D183" s="28">
        <f>IF(ISBLANK(C183)=FALSE,1,0)</f>
        <v>0</v>
      </c>
      <c r="F183" s="28">
        <f>IF(ISBLANK(E183)=FALSE,1,0)</f>
        <v>0</v>
      </c>
      <c r="G183" s="27" t="str">
        <f>_xlfn.IFNA(VLOOKUP(A183,$Z$6:$Z$15,1,FALSE),"Z")</f>
        <v>Z</v>
      </c>
      <c r="H183" s="28">
        <f>IF(G183="Z",0,1)</f>
        <v>0</v>
      </c>
      <c r="I183" s="28">
        <f>IF(B183+D183+F183+H183&gt;0,0,1)</f>
        <v>0</v>
      </c>
      <c r="J183" s="27">
        <v>45196</v>
      </c>
      <c r="L183" s="28">
        <f>IF($I183=1,IF(AND($AD$11="yes", $A183&lt;$AD$12),1,IF(OR($AD$11="no", $AD$11=""),IF(AND(AD$14="yes", A183&lt;AD$15),1,IF(OR(AD$14="no", AD$14=""),1,0)),0)),0)</f>
        <v>0</v>
      </c>
      <c r="M183" s="28">
        <f>IF($I183=1,IF(AND($AD$11="yes", $A183&gt;=$AD$12),IF(AND($AD$14="yes", $A183&gt;=$AD$15),0,1),0),0)</f>
        <v>0</v>
      </c>
      <c r="N183" s="28">
        <f>IF($I183=1,IF(AND($AD$14="yes", $A183&gt;=$AD$15),1,0),0)</f>
        <v>0</v>
      </c>
    </row>
    <row r="184" spans="1:14">
      <c r="A184" s="34">
        <v>45198</v>
      </c>
      <c r="B184">
        <f>IF(A184&gt;=U$12,IF(A184&lt;=$U$13,0,1),1)</f>
        <v>1</v>
      </c>
      <c r="D184" s="28">
        <f>IF(ISBLANK(C184)=FALSE,1,0)</f>
        <v>0</v>
      </c>
      <c r="F184" s="28">
        <f>IF(ISBLANK(E184)=FALSE,1,0)</f>
        <v>0</v>
      </c>
      <c r="G184" s="27" t="str">
        <f>_xlfn.IFNA(VLOOKUP(A184,$Z$6:$Z$15,1,FALSE),"Z")</f>
        <v>Z</v>
      </c>
      <c r="H184" s="28">
        <f>IF(G184="Z",0,1)</f>
        <v>0</v>
      </c>
      <c r="I184" s="28">
        <f>IF(B184+D184+F184+H184&gt;0,0,1)</f>
        <v>0</v>
      </c>
      <c r="J184" s="27">
        <v>45197</v>
      </c>
      <c r="L184" s="28">
        <f>IF($I184=1,IF(AND($AD$11="yes", $A184&lt;$AD$12),1,IF(OR($AD$11="no", $AD$11=""),IF(AND(AD$14="yes", A184&lt;AD$15),1,IF(OR(AD$14="no", AD$14=""),1,0)),0)),0)</f>
        <v>0</v>
      </c>
      <c r="M184" s="28">
        <f>IF($I184=1,IF(AND($AD$11="yes", $A184&gt;=$AD$12),IF(AND($AD$14="yes", $A184&gt;=$AD$15),0,1),0),0)</f>
        <v>0</v>
      </c>
      <c r="N184" s="28">
        <f>IF($I184=1,IF(AND($AD$14="yes", $A184&gt;=$AD$15),1,0),0)</f>
        <v>0</v>
      </c>
    </row>
    <row r="185" spans="1:14">
      <c r="A185" s="34">
        <v>45199</v>
      </c>
      <c r="B185">
        <f>IF(A185&gt;=U$12,IF(A185&lt;=$U$13,0,1),1)</f>
        <v>1</v>
      </c>
      <c r="D185" s="28">
        <f>IF(ISBLANK(C185)=FALSE,1,0)</f>
        <v>0</v>
      </c>
      <c r="E185" s="27">
        <v>45199</v>
      </c>
      <c r="F185" s="28">
        <f>IF(ISBLANK(E185)=FALSE,1,0)</f>
        <v>1</v>
      </c>
      <c r="G185" s="27" t="str">
        <f>_xlfn.IFNA(VLOOKUP(A185,$Z$6:$Z$15,1,FALSE),"Z")</f>
        <v>Z</v>
      </c>
      <c r="H185" s="28">
        <f>IF(G185="Z",0,1)</f>
        <v>0</v>
      </c>
      <c r="I185" s="28">
        <f>IF(B185+D185+F185+H185&gt;0,0,1)</f>
        <v>0</v>
      </c>
      <c r="J185" s="27">
        <v>45198</v>
      </c>
      <c r="L185" s="28">
        <f>IF($I185=1,IF(AND($AD$11="yes", $A185&lt;$AD$12),1,IF(OR($AD$11="no", $AD$11=""),IF(AND(AD$14="yes", A185&lt;AD$15),1,IF(OR(AD$14="no", AD$14=""),1,0)),0)),0)</f>
        <v>0</v>
      </c>
      <c r="M185" s="28">
        <f>IF($I185=1,IF(AND($AD$11="yes", $A185&gt;=$AD$12),IF(AND($AD$14="yes", $A185&gt;=$AD$15),0,1),0),0)</f>
        <v>0</v>
      </c>
      <c r="N185" s="28">
        <f>IF($I185=1,IF(AND($AD$14="yes", $A185&gt;=$AD$15),1,0),0)</f>
        <v>0</v>
      </c>
    </row>
    <row r="186" spans="1:14">
      <c r="A186" s="34">
        <v>45200</v>
      </c>
      <c r="B186">
        <f>IF(A186&gt;=U$12,IF(A186&lt;=$U$13,0,1),1)</f>
        <v>1</v>
      </c>
      <c r="D186" s="28">
        <f>IF(ISBLANK(C186)=FALSE,1,0)</f>
        <v>0</v>
      </c>
      <c r="E186" s="27">
        <v>45200</v>
      </c>
      <c r="F186" s="28">
        <f>IF(ISBLANK(E186)=FALSE,1,0)</f>
        <v>1</v>
      </c>
      <c r="G186" s="27" t="str">
        <f>_xlfn.IFNA(VLOOKUP(A186,$Z$6:$Z$15,1,FALSE),"Z")</f>
        <v>Z</v>
      </c>
      <c r="H186" s="28">
        <f>IF(G186="Z",0,1)</f>
        <v>0</v>
      </c>
      <c r="I186" s="28">
        <f>IF(B186+D186+F186+H186&gt;0,0,1)</f>
        <v>0</v>
      </c>
      <c r="J186" s="27">
        <v>45199</v>
      </c>
      <c r="L186" s="28">
        <f>IF($I186=1,IF(AND($AD$11="yes", $A186&lt;$AD$12),1,IF(OR($AD$11="no", $AD$11=""),IF(AND(AD$14="yes", A186&lt;AD$15),1,IF(OR(AD$14="no", AD$14=""),1,0)),0)),0)</f>
        <v>0</v>
      </c>
      <c r="M186" s="28">
        <f>IF($I186=1,IF(AND($AD$11="yes", $A186&gt;=$AD$12),IF(AND($AD$14="yes", $A186&gt;=$AD$15),0,1),0),0)</f>
        <v>0</v>
      </c>
      <c r="N186" s="28">
        <f>IF($I186=1,IF(AND($AD$14="yes", $A186&gt;=$AD$15),1,0),0)</f>
        <v>0</v>
      </c>
    </row>
    <row r="187" spans="1:14">
      <c r="A187" s="34">
        <v>45201</v>
      </c>
      <c r="B187">
        <f>IF(A187&gt;=U$12,IF(A187&lt;=$U$13,0,1),1)</f>
        <v>1</v>
      </c>
      <c r="D187" s="28">
        <f>IF(ISBLANK(C187)=FALSE,1,0)</f>
        <v>0</v>
      </c>
      <c r="F187" s="28">
        <f>IF(ISBLANK(E187)=FALSE,1,0)</f>
        <v>0</v>
      </c>
      <c r="G187" s="27" t="str">
        <f>_xlfn.IFNA(VLOOKUP(A187,$Z$6:$Z$15,1,FALSE),"Z")</f>
        <v>Z</v>
      </c>
      <c r="H187" s="28">
        <f>IF(G187="Z",0,1)</f>
        <v>0</v>
      </c>
      <c r="I187" s="28">
        <f>IF(B187+D187+F187+H187&gt;0,0,1)</f>
        <v>0</v>
      </c>
      <c r="J187" s="27">
        <v>45200</v>
      </c>
      <c r="L187" s="28">
        <f>IF($I187=1,IF(AND($AD$11="yes", $A187&lt;$AD$12),1,IF(OR($AD$11="no", $AD$11=""),IF(AND(AD$14="yes", A187&lt;AD$15),1,IF(OR(AD$14="no", AD$14=""),1,0)),0)),0)</f>
        <v>0</v>
      </c>
      <c r="M187" s="28">
        <f>IF($I187=1,IF(AND($AD$11="yes", $A187&gt;=$AD$12),IF(AND($AD$14="yes", $A187&gt;=$AD$15),0,1),0),0)</f>
        <v>0</v>
      </c>
      <c r="N187" s="28">
        <f>IF($I187=1,IF(AND($AD$14="yes", $A187&gt;=$AD$15),1,0),0)</f>
        <v>0</v>
      </c>
    </row>
    <row r="188" spans="1:14">
      <c r="A188" s="34">
        <v>45202</v>
      </c>
      <c r="B188">
        <f>IF(A188&gt;=U$12,IF(A188&lt;=$U$13,0,1),1)</f>
        <v>1</v>
      </c>
      <c r="D188" s="28">
        <f>IF(ISBLANK(C188)=FALSE,1,0)</f>
        <v>0</v>
      </c>
      <c r="F188" s="28">
        <f>IF(ISBLANK(E188)=FALSE,1,0)</f>
        <v>0</v>
      </c>
      <c r="G188" s="27" t="str">
        <f>_xlfn.IFNA(VLOOKUP(A188,$Z$6:$Z$15,1,FALSE),"Z")</f>
        <v>Z</v>
      </c>
      <c r="H188" s="28">
        <f>IF(G188="Z",0,1)</f>
        <v>0</v>
      </c>
      <c r="I188" s="28">
        <f>IF(B188+D188+F188+H188&gt;0,0,1)</f>
        <v>0</v>
      </c>
      <c r="J188" s="27">
        <v>45201</v>
      </c>
      <c r="L188" s="28">
        <f>IF($I188=1,IF(AND($AD$11="yes", $A188&lt;$AD$12),1,IF(OR($AD$11="no", $AD$11=""),IF(AND(AD$14="yes", A188&lt;AD$15),1,IF(OR(AD$14="no", AD$14=""),1,0)),0)),0)</f>
        <v>0</v>
      </c>
      <c r="M188" s="28">
        <f>IF($I188=1,IF(AND($AD$11="yes", $A188&gt;=$AD$12),IF(AND($AD$14="yes", $A188&gt;=$AD$15),0,1),0),0)</f>
        <v>0</v>
      </c>
      <c r="N188" s="28">
        <f>IF($I188=1,IF(AND($AD$14="yes", $A188&gt;=$AD$15),1,0),0)</f>
        <v>0</v>
      </c>
    </row>
    <row r="189" spans="1:14">
      <c r="A189" s="34">
        <v>45203</v>
      </c>
      <c r="B189">
        <f>IF(A189&gt;=U$12,IF(A189&lt;=$U$13,0,1),1)</f>
        <v>1</v>
      </c>
      <c r="D189" s="28">
        <f>IF(ISBLANK(C189)=FALSE,1,0)</f>
        <v>0</v>
      </c>
      <c r="F189" s="28">
        <f>IF(ISBLANK(E189)=FALSE,1,0)</f>
        <v>0</v>
      </c>
      <c r="G189" s="27" t="str">
        <f>_xlfn.IFNA(VLOOKUP(A189,$Z$6:$Z$15,1,FALSE),"Z")</f>
        <v>Z</v>
      </c>
      <c r="H189" s="28">
        <f>IF(G189="Z",0,1)</f>
        <v>0</v>
      </c>
      <c r="I189" s="28">
        <f>IF(B189+D189+F189+H189&gt;0,0,1)</f>
        <v>0</v>
      </c>
      <c r="J189" s="27">
        <v>45202</v>
      </c>
      <c r="L189" s="28">
        <f>IF($I189=1,IF(AND($AD$11="yes", $A189&lt;$AD$12),1,IF(OR($AD$11="no", $AD$11=""),IF(AND(AD$14="yes", A189&lt;AD$15),1,IF(OR(AD$14="no", AD$14=""),1,0)),0)),0)</f>
        <v>0</v>
      </c>
      <c r="M189" s="28">
        <f>IF($I189=1,IF(AND($AD$11="yes", $A189&gt;=$AD$12),IF(AND($AD$14="yes", $A189&gt;=$AD$15),0,1),0),0)</f>
        <v>0</v>
      </c>
      <c r="N189" s="28">
        <f>IF($I189=1,IF(AND($AD$14="yes", $A189&gt;=$AD$15),1,0),0)</f>
        <v>0</v>
      </c>
    </row>
    <row r="190" spans="1:14">
      <c r="A190" s="34">
        <v>45204</v>
      </c>
      <c r="B190">
        <f>IF(A190&gt;=U$12,IF(A190&lt;=$U$13,0,1),1)</f>
        <v>1</v>
      </c>
      <c r="D190" s="28">
        <f>IF(ISBLANK(C190)=FALSE,1,0)</f>
        <v>0</v>
      </c>
      <c r="F190" s="28">
        <f>IF(ISBLANK(E190)=FALSE,1,0)</f>
        <v>0</v>
      </c>
      <c r="G190" s="27" t="str">
        <f>_xlfn.IFNA(VLOOKUP(A190,$Z$6:$Z$15,1,FALSE),"Z")</f>
        <v>Z</v>
      </c>
      <c r="H190" s="28">
        <f>IF(G190="Z",0,1)</f>
        <v>0</v>
      </c>
      <c r="I190" s="28">
        <f>IF(B190+D190+F190+H190&gt;0,0,1)</f>
        <v>0</v>
      </c>
      <c r="J190" s="27">
        <v>45203</v>
      </c>
      <c r="L190" s="28">
        <f>IF($I190=1,IF(AND($AD$11="yes", $A190&lt;$AD$12),1,IF(OR($AD$11="no", $AD$11=""),IF(AND(AD$14="yes", A190&lt;AD$15),1,IF(OR(AD$14="no", AD$14=""),1,0)),0)),0)</f>
        <v>0</v>
      </c>
      <c r="M190" s="28">
        <f>IF($I190=1,IF(AND($AD$11="yes", $A190&gt;=$AD$12),IF(AND($AD$14="yes", $A190&gt;=$AD$15),0,1),0),0)</f>
        <v>0</v>
      </c>
      <c r="N190" s="28">
        <f>IF($I190=1,IF(AND($AD$14="yes", $A190&gt;=$AD$15),1,0),0)</f>
        <v>0</v>
      </c>
    </row>
    <row r="191" spans="1:14">
      <c r="A191" s="34">
        <v>45205</v>
      </c>
      <c r="B191">
        <f>IF(A191&gt;=U$12,IF(A191&lt;=$U$13,0,1),1)</f>
        <v>1</v>
      </c>
      <c r="D191" s="28">
        <f>IF(ISBLANK(C191)=FALSE,1,0)</f>
        <v>0</v>
      </c>
      <c r="F191" s="28">
        <f>IF(ISBLANK(E191)=FALSE,1,0)</f>
        <v>0</v>
      </c>
      <c r="G191" s="27" t="str">
        <f>_xlfn.IFNA(VLOOKUP(A191,$Z$6:$Z$15,1,FALSE),"Z")</f>
        <v>Z</v>
      </c>
      <c r="H191" s="28">
        <f>IF(G191="Z",0,1)</f>
        <v>0</v>
      </c>
      <c r="I191" s="28">
        <f>IF(B191+D191+F191+H191&gt;0,0,1)</f>
        <v>0</v>
      </c>
      <c r="J191" s="27">
        <v>45204</v>
      </c>
      <c r="L191" s="28">
        <f>IF($I191=1,IF(AND($AD$11="yes", $A191&lt;$AD$12),1,IF(OR($AD$11="no", $AD$11=""),IF(AND(AD$14="yes", A191&lt;AD$15),1,IF(OR(AD$14="no", AD$14=""),1,0)),0)),0)</f>
        <v>0</v>
      </c>
      <c r="M191" s="28">
        <f>IF($I191=1,IF(AND($AD$11="yes", $A191&gt;=$AD$12),IF(AND($AD$14="yes", $A191&gt;=$AD$15),0,1),0),0)</f>
        <v>0</v>
      </c>
      <c r="N191" s="28">
        <f>IF($I191=1,IF(AND($AD$14="yes", $A191&gt;=$AD$15),1,0),0)</f>
        <v>0</v>
      </c>
    </row>
    <row r="192" spans="1:14">
      <c r="A192" s="34">
        <v>45206</v>
      </c>
      <c r="B192">
        <f>IF(A192&gt;=U$12,IF(A192&lt;=$U$13,0,1),1)</f>
        <v>1</v>
      </c>
      <c r="D192" s="28">
        <f>IF(ISBLANK(C192)=FALSE,1,0)</f>
        <v>0</v>
      </c>
      <c r="E192" s="27">
        <v>45206</v>
      </c>
      <c r="F192" s="28">
        <f>IF(ISBLANK(E192)=FALSE,1,0)</f>
        <v>1</v>
      </c>
      <c r="G192" s="27" t="str">
        <f>_xlfn.IFNA(VLOOKUP(A192,$Z$6:$Z$15,1,FALSE),"Z")</f>
        <v>Z</v>
      </c>
      <c r="H192" s="28">
        <f>IF(G192="Z",0,1)</f>
        <v>0</v>
      </c>
      <c r="I192" s="28">
        <f>IF(B192+D192+F192+H192&gt;0,0,1)</f>
        <v>0</v>
      </c>
      <c r="J192" s="27">
        <v>45205</v>
      </c>
      <c r="L192" s="28">
        <f>IF($I192=1,IF(AND($AD$11="yes", $A192&lt;$AD$12),1,IF(OR($AD$11="no", $AD$11=""),IF(AND(AD$14="yes", A192&lt;AD$15),1,IF(OR(AD$14="no", AD$14=""),1,0)),0)),0)</f>
        <v>0</v>
      </c>
      <c r="M192" s="28">
        <f>IF($I192=1,IF(AND($AD$11="yes", $A192&gt;=$AD$12),IF(AND($AD$14="yes", $A192&gt;=$AD$15),0,1),0),0)</f>
        <v>0</v>
      </c>
      <c r="N192" s="28">
        <f>IF($I192=1,IF(AND($AD$14="yes", $A192&gt;=$AD$15),1,0),0)</f>
        <v>0</v>
      </c>
    </row>
    <row r="193" spans="1:14">
      <c r="A193" s="34">
        <v>45207</v>
      </c>
      <c r="B193">
        <f>IF(A193&gt;=U$12,IF(A193&lt;=$U$13,0,1),1)</f>
        <v>1</v>
      </c>
      <c r="D193" s="28">
        <f>IF(ISBLANK(C193)=FALSE,1,0)</f>
        <v>0</v>
      </c>
      <c r="E193" s="27">
        <v>45207</v>
      </c>
      <c r="F193" s="28">
        <f>IF(ISBLANK(E193)=FALSE,1,0)</f>
        <v>1</v>
      </c>
      <c r="G193" s="27" t="str">
        <f>_xlfn.IFNA(VLOOKUP(A193,$Z$6:$Z$15,1,FALSE),"Z")</f>
        <v>Z</v>
      </c>
      <c r="H193" s="28">
        <f>IF(G193="Z",0,1)</f>
        <v>0</v>
      </c>
      <c r="I193" s="28">
        <f>IF(B193+D193+F193+H193&gt;0,0,1)</f>
        <v>0</v>
      </c>
      <c r="J193" s="27">
        <v>45206</v>
      </c>
      <c r="L193" s="28">
        <f>IF($I193=1,IF(AND($AD$11="yes", $A193&lt;$AD$12),1,IF(OR($AD$11="no", $AD$11=""),IF(AND(AD$14="yes", A193&lt;AD$15),1,IF(OR(AD$14="no", AD$14=""),1,0)),0)),0)</f>
        <v>0</v>
      </c>
      <c r="M193" s="28">
        <f>IF($I193=1,IF(AND($AD$11="yes", $A193&gt;=$AD$12),IF(AND($AD$14="yes", $A193&gt;=$AD$15),0,1),0),0)</f>
        <v>0</v>
      </c>
      <c r="N193" s="28">
        <f>IF($I193=1,IF(AND($AD$14="yes", $A193&gt;=$AD$15),1,0),0)</f>
        <v>0</v>
      </c>
    </row>
    <row r="194" spans="1:14">
      <c r="A194" s="34">
        <v>45208</v>
      </c>
      <c r="B194">
        <f>IF(A194&gt;=U$12,IF(A194&lt;=$U$13,0,1),1)</f>
        <v>1</v>
      </c>
      <c r="D194" s="28">
        <f>IF(ISBLANK(C194)=FALSE,1,0)</f>
        <v>0</v>
      </c>
      <c r="F194" s="28">
        <f>IF(ISBLANK(E194)=FALSE,1,0)</f>
        <v>0</v>
      </c>
      <c r="G194" s="27" t="str">
        <f>_xlfn.IFNA(VLOOKUP(A194,$Z$6:$Z$15,1,FALSE),"Z")</f>
        <v>Z</v>
      </c>
      <c r="H194" s="28">
        <f>IF(G194="Z",0,1)</f>
        <v>0</v>
      </c>
      <c r="I194" s="28">
        <f>IF(B194+D194+F194+H194&gt;0,0,1)</f>
        <v>0</v>
      </c>
      <c r="J194" s="27">
        <v>45207</v>
      </c>
      <c r="L194" s="28">
        <f>IF($I194=1,IF(AND($AD$11="yes", $A194&lt;$AD$12),1,IF(OR($AD$11="no", $AD$11=""),IF(AND(AD$14="yes", A194&lt;AD$15),1,IF(OR(AD$14="no", AD$14=""),1,0)),0)),0)</f>
        <v>0</v>
      </c>
      <c r="M194" s="28">
        <f>IF($I194=1,IF(AND($AD$11="yes", $A194&gt;=$AD$12),IF(AND($AD$14="yes", $A194&gt;=$AD$15),0,1),0),0)</f>
        <v>0</v>
      </c>
      <c r="N194" s="28">
        <f>IF($I194=1,IF(AND($AD$14="yes", $A194&gt;=$AD$15),1,0),0)</f>
        <v>0</v>
      </c>
    </row>
    <row r="195" spans="1:14">
      <c r="A195" s="34">
        <v>45209</v>
      </c>
      <c r="B195">
        <f>IF(A195&gt;=U$12,IF(A195&lt;=$U$13,0,1),1)</f>
        <v>1</v>
      </c>
      <c r="D195" s="28">
        <f>IF(ISBLANK(C195)=FALSE,1,0)</f>
        <v>0</v>
      </c>
      <c r="F195" s="28">
        <f>IF(ISBLANK(E195)=FALSE,1,0)</f>
        <v>0</v>
      </c>
      <c r="G195" s="27" t="str">
        <f>_xlfn.IFNA(VLOOKUP(A195,$Z$6:$Z$15,1,FALSE),"Z")</f>
        <v>Z</v>
      </c>
      <c r="H195" s="28">
        <f>IF(G195="Z",0,1)</f>
        <v>0</v>
      </c>
      <c r="I195" s="28">
        <f>IF(B195+D195+F195+H195&gt;0,0,1)</f>
        <v>0</v>
      </c>
      <c r="J195" s="27">
        <v>45208</v>
      </c>
      <c r="L195" s="28">
        <f>IF($I195=1,IF(AND($AD$11="yes", $A195&lt;$AD$12),1,IF(OR($AD$11="no", $AD$11=""),IF(AND(AD$14="yes", A195&lt;AD$15),1,IF(OR(AD$14="no", AD$14=""),1,0)),0)),0)</f>
        <v>0</v>
      </c>
      <c r="M195" s="28">
        <f>IF($I195=1,IF(AND($AD$11="yes", $A195&gt;=$AD$12),IF(AND($AD$14="yes", $A195&gt;=$AD$15),0,1),0),0)</f>
        <v>0</v>
      </c>
      <c r="N195" s="28">
        <f>IF($I195=1,IF(AND($AD$14="yes", $A195&gt;=$AD$15),1,0),0)</f>
        <v>0</v>
      </c>
    </row>
    <row r="196" spans="1:14">
      <c r="A196" s="34">
        <v>45210</v>
      </c>
      <c r="B196">
        <f>IF(A196&gt;=U$12,IF(A196&lt;=$U$13,0,1),1)</f>
        <v>1</v>
      </c>
      <c r="D196" s="28">
        <f>IF(ISBLANK(C196)=FALSE,1,0)</f>
        <v>0</v>
      </c>
      <c r="F196" s="28">
        <f>IF(ISBLANK(E196)=FALSE,1,0)</f>
        <v>0</v>
      </c>
      <c r="G196" s="27" t="str">
        <f>_xlfn.IFNA(VLOOKUP(A196,$Z$6:$Z$15,1,FALSE),"Z")</f>
        <v>Z</v>
      </c>
      <c r="H196" s="28">
        <f>IF(G196="Z",0,1)</f>
        <v>0</v>
      </c>
      <c r="I196" s="28">
        <f>IF(B196+D196+F196+H196&gt;0,0,1)</f>
        <v>0</v>
      </c>
      <c r="J196" s="27">
        <v>45209</v>
      </c>
      <c r="L196" s="28">
        <f>IF($I196=1,IF(AND($AD$11="yes", $A196&lt;$AD$12),1,IF(OR($AD$11="no", $AD$11=""),IF(AND(AD$14="yes", A196&lt;AD$15),1,IF(OR(AD$14="no", AD$14=""),1,0)),0)),0)</f>
        <v>0</v>
      </c>
      <c r="M196" s="28">
        <f>IF($I196=1,IF(AND($AD$11="yes", $A196&gt;=$AD$12),IF(AND($AD$14="yes", $A196&gt;=$AD$15),0,1),0),0)</f>
        <v>0</v>
      </c>
      <c r="N196" s="28">
        <f>IF($I196=1,IF(AND($AD$14="yes", $A196&gt;=$AD$15),1,0),0)</f>
        <v>0</v>
      </c>
    </row>
    <row r="197" spans="1:14">
      <c r="A197" s="34">
        <v>45211</v>
      </c>
      <c r="B197">
        <f>IF(A197&gt;=U$12,IF(A197&lt;=$U$13,0,1),1)</f>
        <v>1</v>
      </c>
      <c r="D197" s="28">
        <f>IF(ISBLANK(C197)=FALSE,1,0)</f>
        <v>0</v>
      </c>
      <c r="F197" s="28">
        <f>IF(ISBLANK(E197)=FALSE,1,0)</f>
        <v>0</v>
      </c>
      <c r="G197" s="27" t="str">
        <f>_xlfn.IFNA(VLOOKUP(A197,$Z$6:$Z$15,1,FALSE),"Z")</f>
        <v>Z</v>
      </c>
      <c r="H197" s="28">
        <f>IF(G197="Z",0,1)</f>
        <v>0</v>
      </c>
      <c r="I197" s="28">
        <f>IF(B197+D197+F197+H197&gt;0,0,1)</f>
        <v>0</v>
      </c>
      <c r="J197" s="27">
        <v>45210</v>
      </c>
      <c r="L197" s="28">
        <f>IF($I197=1,IF(AND($AD$11="yes", $A197&lt;$AD$12),1,IF(OR($AD$11="no", $AD$11=""),IF(AND(AD$14="yes", A197&lt;AD$15),1,IF(OR(AD$14="no", AD$14=""),1,0)),0)),0)</f>
        <v>0</v>
      </c>
      <c r="M197" s="28">
        <f>IF($I197=1,IF(AND($AD$11="yes", $A197&gt;=$AD$12),IF(AND($AD$14="yes", $A197&gt;=$AD$15),0,1),0),0)</f>
        <v>0</v>
      </c>
      <c r="N197" s="28">
        <f>IF($I197=1,IF(AND($AD$14="yes", $A197&gt;=$AD$15),1,0),0)</f>
        <v>0</v>
      </c>
    </row>
    <row r="198" spans="1:14">
      <c r="A198" s="34">
        <v>45212</v>
      </c>
      <c r="B198">
        <f>IF(A198&gt;=U$12,IF(A198&lt;=$U$13,0,1),1)</f>
        <v>1</v>
      </c>
      <c r="D198" s="28">
        <f>IF(ISBLANK(C198)=FALSE,1,0)</f>
        <v>0</v>
      </c>
      <c r="F198" s="28">
        <f>IF(ISBLANK(E198)=FALSE,1,0)</f>
        <v>0</v>
      </c>
      <c r="G198" s="27" t="str">
        <f>_xlfn.IFNA(VLOOKUP(A198,$Z$6:$Z$15,1,FALSE),"Z")</f>
        <v>Z</v>
      </c>
      <c r="H198" s="28">
        <f>IF(G198="Z",0,1)</f>
        <v>0</v>
      </c>
      <c r="I198" s="28">
        <f>IF(B198+D198+F198+H198&gt;0,0,1)</f>
        <v>0</v>
      </c>
      <c r="J198" s="27">
        <v>45211</v>
      </c>
      <c r="L198" s="28">
        <f>IF($I198=1,IF(AND($AD$11="yes", $A198&lt;$AD$12),1,IF(OR($AD$11="no", $AD$11=""),IF(AND(AD$14="yes", A198&lt;AD$15),1,IF(OR(AD$14="no", AD$14=""),1,0)),0)),0)</f>
        <v>0</v>
      </c>
      <c r="M198" s="28">
        <f>IF($I198=1,IF(AND($AD$11="yes", $A198&gt;=$AD$12),IF(AND($AD$14="yes", $A198&gt;=$AD$15),0,1),0),0)</f>
        <v>0</v>
      </c>
      <c r="N198" s="28">
        <f>IF($I198=1,IF(AND($AD$14="yes", $A198&gt;=$AD$15),1,0),0)</f>
        <v>0</v>
      </c>
    </row>
    <row r="199" spans="1:14">
      <c r="A199" s="34">
        <v>45213</v>
      </c>
      <c r="B199">
        <f>IF(A199&gt;=U$12,IF(A199&lt;=$U$13,0,1),1)</f>
        <v>1</v>
      </c>
      <c r="D199" s="28">
        <f>IF(ISBLANK(C199)=FALSE,1,0)</f>
        <v>0</v>
      </c>
      <c r="E199" s="27">
        <v>45213</v>
      </c>
      <c r="F199" s="28">
        <f>IF(ISBLANK(E199)=FALSE,1,0)</f>
        <v>1</v>
      </c>
      <c r="G199" s="27" t="str">
        <f>_xlfn.IFNA(VLOOKUP(A199,$Z$6:$Z$15,1,FALSE),"Z")</f>
        <v>Z</v>
      </c>
      <c r="H199" s="28">
        <f>IF(G199="Z",0,1)</f>
        <v>0</v>
      </c>
      <c r="I199" s="28">
        <f>IF(B199+D199+F199+H199&gt;0,0,1)</f>
        <v>0</v>
      </c>
      <c r="J199" s="27">
        <v>45212</v>
      </c>
      <c r="L199" s="28">
        <f>IF($I199=1,IF(AND($AD$11="yes", $A199&lt;$AD$12),1,IF(OR($AD$11="no", $AD$11=""),IF(AND(AD$14="yes", A199&lt;AD$15),1,IF(OR(AD$14="no", AD$14=""),1,0)),0)),0)</f>
        <v>0</v>
      </c>
      <c r="M199" s="28">
        <f>IF($I199=1,IF(AND($AD$11="yes", $A199&gt;=$AD$12),IF(AND($AD$14="yes", $A199&gt;=$AD$15),0,1),0),0)</f>
        <v>0</v>
      </c>
      <c r="N199" s="28">
        <f>IF($I199=1,IF(AND($AD$14="yes", $A199&gt;=$AD$15),1,0),0)</f>
        <v>0</v>
      </c>
    </row>
    <row r="200" spans="1:14">
      <c r="A200" s="34">
        <v>45214</v>
      </c>
      <c r="B200">
        <f>IF(A200&gt;=U$12,IF(A200&lt;=$U$13,0,1),1)</f>
        <v>1</v>
      </c>
      <c r="D200" s="28">
        <f>IF(ISBLANK(C200)=FALSE,1,0)</f>
        <v>0</v>
      </c>
      <c r="E200" s="27">
        <v>45214</v>
      </c>
      <c r="F200" s="28">
        <f>IF(ISBLANK(E200)=FALSE,1,0)</f>
        <v>1</v>
      </c>
      <c r="G200" s="27" t="str">
        <f>_xlfn.IFNA(VLOOKUP(A200,$Z$6:$Z$15,1,FALSE),"Z")</f>
        <v>Z</v>
      </c>
      <c r="H200" s="28">
        <f>IF(G200="Z",0,1)</f>
        <v>0</v>
      </c>
      <c r="I200" s="28">
        <f>IF(B200+D200+F200+H200&gt;0,0,1)</f>
        <v>0</v>
      </c>
      <c r="J200" s="27">
        <v>45213</v>
      </c>
      <c r="L200" s="28">
        <f>IF($I200=1,IF(AND($AD$11="yes", $A200&lt;$AD$12),1,IF(OR($AD$11="no", $AD$11=""),IF(AND(AD$14="yes", A200&lt;AD$15),1,IF(OR(AD$14="no", AD$14=""),1,0)),0)),0)</f>
        <v>0</v>
      </c>
      <c r="M200" s="28">
        <f>IF($I200=1,IF(AND($AD$11="yes", $A200&gt;=$AD$12),IF(AND($AD$14="yes", $A200&gt;=$AD$15),0,1),0),0)</f>
        <v>0</v>
      </c>
      <c r="N200" s="28">
        <f>IF($I200=1,IF(AND($AD$14="yes", $A200&gt;=$AD$15),1,0),0)</f>
        <v>0</v>
      </c>
    </row>
    <row r="201" spans="1:14">
      <c r="A201" s="34">
        <v>45215</v>
      </c>
      <c r="B201">
        <f>IF(A201&gt;=U$12,IF(A201&lt;=$U$13,0,1),1)</f>
        <v>1</v>
      </c>
      <c r="D201" s="28">
        <f>IF(ISBLANK(C201)=FALSE,1,0)</f>
        <v>0</v>
      </c>
      <c r="F201" s="28">
        <f>IF(ISBLANK(E201)=FALSE,1,0)</f>
        <v>0</v>
      </c>
      <c r="G201" s="27" t="str">
        <f>_xlfn.IFNA(VLOOKUP(A201,$Z$6:$Z$15,1,FALSE),"Z")</f>
        <v>Z</v>
      </c>
      <c r="H201" s="28">
        <f>IF(G201="Z",0,1)</f>
        <v>0</v>
      </c>
      <c r="I201" s="28">
        <f>IF(B201+D201+F201+H201&gt;0,0,1)</f>
        <v>0</v>
      </c>
      <c r="J201" s="27">
        <v>45214</v>
      </c>
      <c r="L201" s="28">
        <f>IF($I201=1,IF(AND($AD$11="yes", $A201&lt;$AD$12),1,IF(OR($AD$11="no", $AD$11=""),IF(AND(AD$14="yes", A201&lt;AD$15),1,IF(OR(AD$14="no", AD$14=""),1,0)),0)),0)</f>
        <v>0</v>
      </c>
      <c r="M201" s="28">
        <f>IF($I201=1,IF(AND($AD$11="yes", $A201&gt;=$AD$12),IF(AND($AD$14="yes", $A201&gt;=$AD$15),0,1),0),0)</f>
        <v>0</v>
      </c>
      <c r="N201" s="28">
        <f>IF($I201=1,IF(AND($AD$14="yes", $A201&gt;=$AD$15),1,0),0)</f>
        <v>0</v>
      </c>
    </row>
    <row r="202" spans="1:14">
      <c r="A202" s="34">
        <v>45216</v>
      </c>
      <c r="B202">
        <f>IF(A202&gt;=U$12,IF(A202&lt;=$U$13,0,1),1)</f>
        <v>1</v>
      </c>
      <c r="D202" s="28">
        <f>IF(ISBLANK(C202)=FALSE,1,0)</f>
        <v>0</v>
      </c>
      <c r="F202" s="28">
        <f>IF(ISBLANK(E202)=FALSE,1,0)</f>
        <v>0</v>
      </c>
      <c r="G202" s="27" t="str">
        <f>_xlfn.IFNA(VLOOKUP(A202,$Z$6:$Z$15,1,FALSE),"Z")</f>
        <v>Z</v>
      </c>
      <c r="H202" s="28">
        <f>IF(G202="Z",0,1)</f>
        <v>0</v>
      </c>
      <c r="I202" s="28">
        <f>IF(B202+D202+F202+H202&gt;0,0,1)</f>
        <v>0</v>
      </c>
      <c r="J202" s="27">
        <v>45215</v>
      </c>
      <c r="L202" s="28">
        <f>IF($I202=1,IF(AND($AD$11="yes", $A202&lt;$AD$12),1,IF(OR($AD$11="no", $AD$11=""),IF(AND(AD$14="yes", A202&lt;AD$15),1,IF(OR(AD$14="no", AD$14=""),1,0)),0)),0)</f>
        <v>0</v>
      </c>
      <c r="M202" s="28">
        <f>IF($I202=1,IF(AND($AD$11="yes", $A202&gt;=$AD$12),IF(AND($AD$14="yes", $A202&gt;=$AD$15),0,1),0),0)</f>
        <v>0</v>
      </c>
      <c r="N202" s="28">
        <f>IF($I202=1,IF(AND($AD$14="yes", $A202&gt;=$AD$15),1,0),0)</f>
        <v>0</v>
      </c>
    </row>
    <row r="203" spans="1:14">
      <c r="A203" s="34">
        <v>45217</v>
      </c>
      <c r="B203">
        <f>IF(A203&gt;=U$12,IF(A203&lt;=$U$13,0,1),1)</f>
        <v>1</v>
      </c>
      <c r="D203" s="28">
        <f>IF(ISBLANK(C203)=FALSE,1,0)</f>
        <v>0</v>
      </c>
      <c r="F203" s="28">
        <f>IF(ISBLANK(E203)=FALSE,1,0)</f>
        <v>0</v>
      </c>
      <c r="G203" s="27" t="str">
        <f>_xlfn.IFNA(VLOOKUP(A203,$Z$6:$Z$15,1,FALSE),"Z")</f>
        <v>Z</v>
      </c>
      <c r="H203" s="28">
        <f>IF(G203="Z",0,1)</f>
        <v>0</v>
      </c>
      <c r="I203" s="28">
        <f>IF(B203+D203+F203+H203&gt;0,0,1)</f>
        <v>0</v>
      </c>
      <c r="J203" s="27">
        <v>45216</v>
      </c>
      <c r="L203" s="28">
        <f>IF($I203=1,IF(AND($AD$11="yes", $A203&lt;$AD$12),1,IF(OR($AD$11="no", $AD$11=""),IF(AND(AD$14="yes", A203&lt;AD$15),1,IF(OR(AD$14="no", AD$14=""),1,0)),0)),0)</f>
        <v>0</v>
      </c>
      <c r="M203" s="28">
        <f>IF($I203=1,IF(AND($AD$11="yes", $A203&gt;=$AD$12),IF(AND($AD$14="yes", $A203&gt;=$AD$15),0,1),0),0)</f>
        <v>0</v>
      </c>
      <c r="N203" s="28">
        <f>IF($I203=1,IF(AND($AD$14="yes", $A203&gt;=$AD$15),1,0),0)</f>
        <v>0</v>
      </c>
    </row>
    <row r="204" spans="1:14">
      <c r="A204" s="34">
        <v>45218</v>
      </c>
      <c r="B204">
        <f>IF(A204&gt;=U$12,IF(A204&lt;=$U$13,0,1),1)</f>
        <v>1</v>
      </c>
      <c r="D204" s="28">
        <f>IF(ISBLANK(C204)=FALSE,1,0)</f>
        <v>0</v>
      </c>
      <c r="F204" s="28">
        <f>IF(ISBLANK(E204)=FALSE,1,0)</f>
        <v>0</v>
      </c>
      <c r="G204" s="27" t="str">
        <f>_xlfn.IFNA(VLOOKUP(A204,$Z$6:$Z$15,1,FALSE),"Z")</f>
        <v>Z</v>
      </c>
      <c r="H204" s="28">
        <f>IF(G204="Z",0,1)</f>
        <v>0</v>
      </c>
      <c r="I204" s="28">
        <f>IF(B204+D204+F204+H204&gt;0,0,1)</f>
        <v>0</v>
      </c>
      <c r="J204" s="27">
        <v>45217</v>
      </c>
      <c r="L204" s="28">
        <f>IF($I204=1,IF(AND($AD$11="yes", $A204&lt;$AD$12),1,IF(OR($AD$11="no", $AD$11=""),IF(AND(AD$14="yes", A204&lt;AD$15),1,IF(OR(AD$14="no", AD$14=""),1,0)),0)),0)</f>
        <v>0</v>
      </c>
      <c r="M204" s="28">
        <f>IF($I204=1,IF(AND($AD$11="yes", $A204&gt;=$AD$12),IF(AND($AD$14="yes", $A204&gt;=$AD$15),0,1),0),0)</f>
        <v>0</v>
      </c>
      <c r="N204" s="28">
        <f>IF($I204=1,IF(AND($AD$14="yes", $A204&gt;=$AD$15),1,0),0)</f>
        <v>0</v>
      </c>
    </row>
    <row r="205" spans="1:14">
      <c r="A205" s="34">
        <v>45219</v>
      </c>
      <c r="B205">
        <f>IF(A205&gt;=U$12,IF(A205&lt;=$U$13,0,1),1)</f>
        <v>1</v>
      </c>
      <c r="D205" s="28">
        <f>IF(ISBLANK(C205)=FALSE,1,0)</f>
        <v>0</v>
      </c>
      <c r="F205" s="28">
        <f>IF(ISBLANK(E205)=FALSE,1,0)</f>
        <v>0</v>
      </c>
      <c r="G205" s="27" t="str">
        <f>_xlfn.IFNA(VLOOKUP(A205,$Z$6:$Z$15,1,FALSE),"Z")</f>
        <v>Z</v>
      </c>
      <c r="H205" s="28">
        <f>IF(G205="Z",0,1)</f>
        <v>0</v>
      </c>
      <c r="I205" s="28">
        <f>IF(B205+D205+F205+H205&gt;0,0,1)</f>
        <v>0</v>
      </c>
      <c r="J205" s="27">
        <v>45218</v>
      </c>
      <c r="L205" s="28">
        <f>IF($I205=1,IF(AND($AD$11="yes", $A205&lt;$AD$12),1,IF(OR($AD$11="no", $AD$11=""),IF(AND(AD$14="yes", A205&lt;AD$15),1,IF(OR(AD$14="no", AD$14=""),1,0)),0)),0)</f>
        <v>0</v>
      </c>
      <c r="M205" s="28">
        <f>IF($I205=1,IF(AND($AD$11="yes", $A205&gt;=$AD$12),IF(AND($AD$14="yes", $A205&gt;=$AD$15),0,1),0),0)</f>
        <v>0</v>
      </c>
      <c r="N205" s="28">
        <f>IF($I205=1,IF(AND($AD$14="yes", $A205&gt;=$AD$15),1,0),0)</f>
        <v>0</v>
      </c>
    </row>
    <row r="206" spans="1:14">
      <c r="A206" s="34">
        <v>45220</v>
      </c>
      <c r="B206">
        <f>IF(A206&gt;=U$12,IF(A206&lt;=$U$13,0,1),1)</f>
        <v>1</v>
      </c>
      <c r="C206" s="27">
        <v>45220</v>
      </c>
      <c r="D206" s="28">
        <f>IF(ISBLANK(C206)=FALSE,1,0)</f>
        <v>1</v>
      </c>
      <c r="E206" s="27">
        <v>45220</v>
      </c>
      <c r="F206" s="28">
        <f>IF(ISBLANK(E206)=FALSE,1,0)</f>
        <v>1</v>
      </c>
      <c r="G206" s="27" t="str">
        <f>_xlfn.IFNA(VLOOKUP(A206,$Z$6:$Z$15,1,FALSE),"Z")</f>
        <v>Z</v>
      </c>
      <c r="H206" s="28">
        <f>IF(G206="Z",0,1)</f>
        <v>0</v>
      </c>
      <c r="I206" s="28">
        <f>IF(B206+D206+F206+H206&gt;0,0,1)</f>
        <v>0</v>
      </c>
      <c r="J206" s="27">
        <v>45219</v>
      </c>
      <c r="L206" s="28">
        <f>IF($I206=1,IF(AND($AD$11="yes", $A206&lt;$AD$12),1,IF(OR($AD$11="no", $AD$11=""),IF(AND(AD$14="yes", A206&lt;AD$15),1,IF(OR(AD$14="no", AD$14=""),1,0)),0)),0)</f>
        <v>0</v>
      </c>
      <c r="M206" s="28">
        <f>IF($I206=1,IF(AND($AD$11="yes", $A206&gt;=$AD$12),IF(AND($AD$14="yes", $A206&gt;=$AD$15),0,1),0),0)</f>
        <v>0</v>
      </c>
      <c r="N206" s="28">
        <f>IF($I206=1,IF(AND($AD$14="yes", $A206&gt;=$AD$15),1,0),0)</f>
        <v>0</v>
      </c>
    </row>
    <row r="207" spans="1:14">
      <c r="A207" s="34">
        <v>45221</v>
      </c>
      <c r="B207">
        <f>IF(A207&gt;=U$12,IF(A207&lt;=$U$13,0,1),1)</f>
        <v>1</v>
      </c>
      <c r="C207" s="27">
        <v>45221</v>
      </c>
      <c r="D207" s="28">
        <f>IF(ISBLANK(C207)=FALSE,1,0)</f>
        <v>1</v>
      </c>
      <c r="E207" s="27">
        <v>45221</v>
      </c>
      <c r="F207" s="28">
        <f>IF(ISBLANK(E207)=FALSE,1,0)</f>
        <v>1</v>
      </c>
      <c r="G207" s="27" t="str">
        <f>_xlfn.IFNA(VLOOKUP(A207,$Z$6:$Z$15,1,FALSE),"Z")</f>
        <v>Z</v>
      </c>
      <c r="H207" s="28">
        <f>IF(G207="Z",0,1)</f>
        <v>0</v>
      </c>
      <c r="I207" s="28">
        <f>IF(B207+D207+F207+H207&gt;0,0,1)</f>
        <v>0</v>
      </c>
      <c r="J207" s="27">
        <v>45220</v>
      </c>
      <c r="L207" s="28">
        <f>IF($I207=1,IF(AND($AD$11="yes", $A207&lt;$AD$12),1,IF(OR($AD$11="no", $AD$11=""),IF(AND(AD$14="yes", A207&lt;AD$15),1,IF(OR(AD$14="no", AD$14=""),1,0)),0)),0)</f>
        <v>0</v>
      </c>
      <c r="M207" s="28">
        <f>IF($I207=1,IF(AND($AD$11="yes", $A207&gt;=$AD$12),IF(AND($AD$14="yes", $A207&gt;=$AD$15),0,1),0),0)</f>
        <v>0</v>
      </c>
      <c r="N207" s="28">
        <f>IF($I207=1,IF(AND($AD$14="yes", $A207&gt;=$AD$15),1,0),0)</f>
        <v>0</v>
      </c>
    </row>
    <row r="208" spans="1:14">
      <c r="A208" s="34">
        <v>45222</v>
      </c>
      <c r="B208">
        <f>IF(A208&gt;=U$12,IF(A208&lt;=$U$13,0,1),1)</f>
        <v>1</v>
      </c>
      <c r="C208" s="27">
        <v>45222</v>
      </c>
      <c r="D208" s="28">
        <f>IF(ISBLANK(C208)=FALSE,1,0)</f>
        <v>1</v>
      </c>
      <c r="F208" s="28">
        <f>IF(ISBLANK(E208)=FALSE,1,0)</f>
        <v>0</v>
      </c>
      <c r="G208" s="27" t="str">
        <f>_xlfn.IFNA(VLOOKUP(A208,$Z$6:$Z$15,1,FALSE),"Z")</f>
        <v>Z</v>
      </c>
      <c r="H208" s="28">
        <f>IF(G208="Z",0,1)</f>
        <v>0</v>
      </c>
      <c r="I208" s="28">
        <f>IF(B208+D208+F208+H208&gt;0,0,1)</f>
        <v>0</v>
      </c>
      <c r="J208" s="27">
        <v>45221</v>
      </c>
      <c r="L208" s="28">
        <f>IF($I208=1,IF(AND($AD$11="yes", $A208&lt;$AD$12),1,IF(OR($AD$11="no", $AD$11=""),IF(AND(AD$14="yes", A208&lt;AD$15),1,IF(OR(AD$14="no", AD$14=""),1,0)),0)),0)</f>
        <v>0</v>
      </c>
      <c r="M208" s="28">
        <f>IF($I208=1,IF(AND($AD$11="yes", $A208&gt;=$AD$12),IF(AND($AD$14="yes", $A208&gt;=$AD$15),0,1),0),0)</f>
        <v>0</v>
      </c>
      <c r="N208" s="28">
        <f>IF($I208=1,IF(AND($AD$14="yes", $A208&gt;=$AD$15),1,0),0)</f>
        <v>0</v>
      </c>
    </row>
    <row r="209" spans="1:14">
      <c r="A209" s="34">
        <v>45223</v>
      </c>
      <c r="B209">
        <f>IF(A209&gt;=U$12,IF(A209&lt;=$U$13,0,1),1)</f>
        <v>1</v>
      </c>
      <c r="C209" s="27">
        <v>45223</v>
      </c>
      <c r="D209" s="28">
        <f>IF(ISBLANK(C209)=FALSE,1,0)</f>
        <v>1</v>
      </c>
      <c r="F209" s="28">
        <f>IF(ISBLANK(E209)=FALSE,1,0)</f>
        <v>0</v>
      </c>
      <c r="G209" s="27" t="str">
        <f>_xlfn.IFNA(VLOOKUP(A209,$Z$6:$Z$15,1,FALSE),"Z")</f>
        <v>Z</v>
      </c>
      <c r="H209" s="28">
        <f>IF(G209="Z",0,1)</f>
        <v>0</v>
      </c>
      <c r="I209" s="28">
        <f>IF(B209+D209+F209+H209&gt;0,0,1)</f>
        <v>0</v>
      </c>
      <c r="J209" s="27">
        <v>45222</v>
      </c>
      <c r="L209" s="28">
        <f>IF($I209=1,IF(AND($AD$11="yes", $A209&lt;$AD$12),1,IF(OR($AD$11="no", $AD$11=""),IF(AND(AD$14="yes", A209&lt;AD$15),1,IF(OR(AD$14="no", AD$14=""),1,0)),0)),0)</f>
        <v>0</v>
      </c>
      <c r="M209" s="28">
        <f>IF($I209=1,IF(AND($AD$11="yes", $A209&gt;=$AD$12),IF(AND($AD$14="yes", $A209&gt;=$AD$15),0,1),0),0)</f>
        <v>0</v>
      </c>
      <c r="N209" s="28">
        <f>IF($I209=1,IF(AND($AD$14="yes", $A209&gt;=$AD$15),1,0),0)</f>
        <v>0</v>
      </c>
    </row>
    <row r="210" spans="1:14">
      <c r="A210" s="34">
        <v>45224</v>
      </c>
      <c r="B210">
        <f>IF(A210&gt;=U$12,IF(A210&lt;=$U$13,0,1),1)</f>
        <v>1</v>
      </c>
      <c r="C210" s="27">
        <v>45224</v>
      </c>
      <c r="D210" s="28">
        <f>IF(ISBLANK(C210)=FALSE,1,0)</f>
        <v>1</v>
      </c>
      <c r="F210" s="28">
        <f>IF(ISBLANK(E210)=FALSE,1,0)</f>
        <v>0</v>
      </c>
      <c r="G210" s="27" t="str">
        <f>_xlfn.IFNA(VLOOKUP(A210,$Z$6:$Z$15,1,FALSE),"Z")</f>
        <v>Z</v>
      </c>
      <c r="H210" s="28">
        <f>IF(G210="Z",0,1)</f>
        <v>0</v>
      </c>
      <c r="I210" s="28">
        <f>IF(B210+D210+F210+H210&gt;0,0,1)</f>
        <v>0</v>
      </c>
      <c r="J210" s="27">
        <v>45223</v>
      </c>
      <c r="L210" s="28">
        <f>IF($I210=1,IF(AND($AD$11="yes", $A210&lt;$AD$12),1,IF(OR($AD$11="no", $AD$11=""),IF(AND(AD$14="yes", A210&lt;AD$15),1,IF(OR(AD$14="no", AD$14=""),1,0)),0)),0)</f>
        <v>0</v>
      </c>
      <c r="M210" s="28">
        <f>IF($I210=1,IF(AND($AD$11="yes", $A210&gt;=$AD$12),IF(AND($AD$14="yes", $A210&gt;=$AD$15),0,1),0),0)</f>
        <v>0</v>
      </c>
      <c r="N210" s="28">
        <f>IF($I210=1,IF(AND($AD$14="yes", $A210&gt;=$AD$15),1,0),0)</f>
        <v>0</v>
      </c>
    </row>
    <row r="211" spans="1:14">
      <c r="A211" s="34">
        <v>45225</v>
      </c>
      <c r="B211">
        <f>IF(A211&gt;=U$12,IF(A211&lt;=$U$13,0,1),1)</f>
        <v>1</v>
      </c>
      <c r="C211" s="27">
        <v>45225</v>
      </c>
      <c r="D211" s="28">
        <f>IF(ISBLANK(C211)=FALSE,1,0)</f>
        <v>1</v>
      </c>
      <c r="F211" s="28">
        <f>IF(ISBLANK(E211)=FALSE,1,0)</f>
        <v>0</v>
      </c>
      <c r="G211" s="27" t="str">
        <f>_xlfn.IFNA(VLOOKUP(A211,$Z$6:$Z$15,1,FALSE),"Z")</f>
        <v>Z</v>
      </c>
      <c r="H211" s="28">
        <f>IF(G211="Z",0,1)</f>
        <v>0</v>
      </c>
      <c r="I211" s="28">
        <f>IF(B211+D211+F211+H211&gt;0,0,1)</f>
        <v>0</v>
      </c>
      <c r="J211" s="27">
        <v>45224</v>
      </c>
      <c r="L211" s="28">
        <f>IF($I211=1,IF(AND($AD$11="yes", $A211&lt;$AD$12),1,IF(OR($AD$11="no", $AD$11=""),IF(AND(AD$14="yes", A211&lt;AD$15),1,IF(OR(AD$14="no", AD$14=""),1,0)),0)),0)</f>
        <v>0</v>
      </c>
      <c r="M211" s="28">
        <f>IF($I211=1,IF(AND($AD$11="yes", $A211&gt;=$AD$12),IF(AND($AD$14="yes", $A211&gt;=$AD$15),0,1),0),0)</f>
        <v>0</v>
      </c>
      <c r="N211" s="28">
        <f>IF($I211=1,IF(AND($AD$14="yes", $A211&gt;=$AD$15),1,0),0)</f>
        <v>0</v>
      </c>
    </row>
    <row r="212" spans="1:14">
      <c r="A212" s="34">
        <v>45226</v>
      </c>
      <c r="B212">
        <f>IF(A212&gt;=U$12,IF(A212&lt;=$U$13,0,1),1)</f>
        <v>1</v>
      </c>
      <c r="C212" s="27">
        <v>45226</v>
      </c>
      <c r="D212" s="28">
        <f>IF(ISBLANK(C212)=FALSE,1,0)</f>
        <v>1</v>
      </c>
      <c r="F212" s="28">
        <f>IF(ISBLANK(E212)=FALSE,1,0)</f>
        <v>0</v>
      </c>
      <c r="G212" s="27" t="str">
        <f>_xlfn.IFNA(VLOOKUP(A212,$Z$6:$Z$15,1,FALSE),"Z")</f>
        <v>Z</v>
      </c>
      <c r="H212" s="28">
        <f>IF(G212="Z",0,1)</f>
        <v>0</v>
      </c>
      <c r="I212" s="28">
        <f>IF(B212+D212+F212+H212&gt;0,0,1)</f>
        <v>0</v>
      </c>
      <c r="J212" s="27">
        <v>45225</v>
      </c>
      <c r="L212" s="28">
        <f>IF($I212=1,IF(AND($AD$11="yes", $A212&lt;$AD$12),1,IF(OR($AD$11="no", $AD$11=""),IF(AND(AD$14="yes", A212&lt;AD$15),1,IF(OR(AD$14="no", AD$14=""),1,0)),0)),0)</f>
        <v>0</v>
      </c>
      <c r="M212" s="28">
        <f>IF($I212=1,IF(AND($AD$11="yes", $A212&gt;=$AD$12),IF(AND($AD$14="yes", $A212&gt;=$AD$15),0,1),0),0)</f>
        <v>0</v>
      </c>
      <c r="N212" s="28">
        <f>IF($I212=1,IF(AND($AD$14="yes", $A212&gt;=$AD$15),1,0),0)</f>
        <v>0</v>
      </c>
    </row>
    <row r="213" spans="1:14">
      <c r="A213" s="34">
        <v>45227</v>
      </c>
      <c r="B213">
        <f>IF(A213&gt;=U$12,IF(A213&lt;=$U$13,0,1),1)</f>
        <v>1</v>
      </c>
      <c r="C213" s="27">
        <v>45227</v>
      </c>
      <c r="D213" s="28">
        <f>IF(ISBLANK(C213)=FALSE,1,0)</f>
        <v>1</v>
      </c>
      <c r="E213" s="27">
        <v>45227</v>
      </c>
      <c r="F213" s="28">
        <f>IF(ISBLANK(E213)=FALSE,1,0)</f>
        <v>1</v>
      </c>
      <c r="G213" s="27" t="str">
        <f>_xlfn.IFNA(VLOOKUP(A213,$Z$6:$Z$15,1,FALSE),"Z")</f>
        <v>Z</v>
      </c>
      <c r="H213" s="28">
        <f>IF(G213="Z",0,1)</f>
        <v>0</v>
      </c>
      <c r="I213" s="28">
        <f>IF(B213+D213+F213+H213&gt;0,0,1)</f>
        <v>0</v>
      </c>
      <c r="J213" s="27">
        <v>45226</v>
      </c>
      <c r="L213" s="28">
        <f>IF($I213=1,IF(AND($AD$11="yes", $A213&lt;$AD$12),1,IF(OR($AD$11="no", $AD$11=""),IF(AND(AD$14="yes", A213&lt;AD$15),1,IF(OR(AD$14="no", AD$14=""),1,0)),0)),0)</f>
        <v>0</v>
      </c>
      <c r="M213" s="28">
        <f>IF($I213=1,IF(AND($AD$11="yes", $A213&gt;=$AD$12),IF(AND($AD$14="yes", $A213&gt;=$AD$15),0,1),0),0)</f>
        <v>0</v>
      </c>
      <c r="N213" s="28">
        <f>IF($I213=1,IF(AND($AD$14="yes", $A213&gt;=$AD$15),1,0),0)</f>
        <v>0</v>
      </c>
    </row>
    <row r="214" spans="1:14">
      <c r="A214" s="34">
        <v>45228</v>
      </c>
      <c r="B214">
        <f>IF(A214&gt;=U$12,IF(A214&lt;=$U$13,0,1),1)</f>
        <v>1</v>
      </c>
      <c r="C214" s="27">
        <v>45228</v>
      </c>
      <c r="D214" s="28">
        <f>IF(ISBLANK(C214)=FALSE,1,0)</f>
        <v>1</v>
      </c>
      <c r="E214" s="27">
        <v>45228</v>
      </c>
      <c r="F214" s="28">
        <f>IF(ISBLANK(E214)=FALSE,1,0)</f>
        <v>1</v>
      </c>
      <c r="G214" s="27" t="str">
        <f>_xlfn.IFNA(VLOOKUP(A214,$Z$6:$Z$15,1,FALSE),"Z")</f>
        <v>Z</v>
      </c>
      <c r="H214" s="28">
        <f>IF(G214="Z",0,1)</f>
        <v>0</v>
      </c>
      <c r="I214" s="28">
        <f>IF(B214+D214+F214+H214&gt;0,0,1)</f>
        <v>0</v>
      </c>
      <c r="J214" s="27">
        <v>45227</v>
      </c>
      <c r="L214" s="28">
        <f>IF($I214=1,IF(AND($AD$11="yes", $A214&lt;$AD$12),1,IF(OR($AD$11="no", $AD$11=""),IF(AND(AD$14="yes", A214&lt;AD$15),1,IF(OR(AD$14="no", AD$14=""),1,0)),0)),0)</f>
        <v>0</v>
      </c>
      <c r="M214" s="28">
        <f>IF($I214=1,IF(AND($AD$11="yes", $A214&gt;=$AD$12),IF(AND($AD$14="yes", $A214&gt;=$AD$15),0,1),0),0)</f>
        <v>0</v>
      </c>
      <c r="N214" s="28">
        <f>IF($I214=1,IF(AND($AD$14="yes", $A214&gt;=$AD$15),1,0),0)</f>
        <v>0</v>
      </c>
    </row>
    <row r="215" spans="1:14">
      <c r="A215" s="34">
        <v>45229</v>
      </c>
      <c r="B215">
        <f>IF(A215&gt;=U$12,IF(A215&lt;=$U$13,0,1),1)</f>
        <v>1</v>
      </c>
      <c r="D215" s="28">
        <f>IF(ISBLANK(C215)=FALSE,1,0)</f>
        <v>0</v>
      </c>
      <c r="F215" s="28">
        <f>IF(ISBLANK(E215)=FALSE,1,0)</f>
        <v>0</v>
      </c>
      <c r="G215" s="27" t="str">
        <f>_xlfn.IFNA(VLOOKUP(A215,$Z$6:$Z$15,1,FALSE),"Z")</f>
        <v>Z</v>
      </c>
      <c r="H215" s="28">
        <f>IF(G215="Z",0,1)</f>
        <v>0</v>
      </c>
      <c r="I215" s="28">
        <f>IF(B215+D215+F215+H215&gt;0,0,1)</f>
        <v>0</v>
      </c>
      <c r="J215" s="27">
        <v>45228</v>
      </c>
      <c r="L215" s="28">
        <f>IF($I215=1,IF(AND($AD$11="yes", $A215&lt;$AD$12),1,IF(OR($AD$11="no", $AD$11=""),IF(AND(AD$14="yes", A215&lt;AD$15),1,IF(OR(AD$14="no", AD$14=""),1,0)),0)),0)</f>
        <v>0</v>
      </c>
      <c r="M215" s="28">
        <f>IF($I215=1,IF(AND($AD$11="yes", $A215&gt;=$AD$12),IF(AND($AD$14="yes", $A215&gt;=$AD$15),0,1),0),0)</f>
        <v>0</v>
      </c>
      <c r="N215" s="28">
        <f>IF($I215=1,IF(AND($AD$14="yes", $A215&gt;=$AD$15),1,0),0)</f>
        <v>0</v>
      </c>
    </row>
    <row r="216" spans="1:14">
      <c r="A216" s="34">
        <v>45230</v>
      </c>
      <c r="B216">
        <f>IF(A216&gt;=U$12,IF(A216&lt;=$U$13,0,1),1)</f>
        <v>1</v>
      </c>
      <c r="D216" s="28">
        <f>IF(ISBLANK(C216)=FALSE,1,0)</f>
        <v>0</v>
      </c>
      <c r="F216" s="28">
        <f>IF(ISBLANK(E216)=FALSE,1,0)</f>
        <v>0</v>
      </c>
      <c r="G216" s="27" t="str">
        <f>_xlfn.IFNA(VLOOKUP(A216,$Z$6:$Z$15,1,FALSE),"Z")</f>
        <v>Z</v>
      </c>
      <c r="H216" s="28">
        <f>IF(G216="Z",0,1)</f>
        <v>0</v>
      </c>
      <c r="I216" s="28">
        <f>IF(B216+D216+F216+H216&gt;0,0,1)</f>
        <v>0</v>
      </c>
      <c r="J216" s="27">
        <v>45229</v>
      </c>
      <c r="L216" s="28">
        <f>IF($I216=1,IF(AND($AD$11="yes", $A216&lt;$AD$12),1,IF(OR($AD$11="no", $AD$11=""),IF(AND(AD$14="yes", A216&lt;AD$15),1,IF(OR(AD$14="no", AD$14=""),1,0)),0)),0)</f>
        <v>0</v>
      </c>
      <c r="M216" s="28">
        <f>IF($I216=1,IF(AND($AD$11="yes", $A216&gt;=$AD$12),IF(AND($AD$14="yes", $A216&gt;=$AD$15),0,1),0),0)</f>
        <v>0</v>
      </c>
      <c r="N216" s="28">
        <f>IF($I216=1,IF(AND($AD$14="yes", $A216&gt;=$AD$15),1,0),0)</f>
        <v>0</v>
      </c>
    </row>
    <row r="217" spans="1:14">
      <c r="A217" s="34">
        <v>45231</v>
      </c>
      <c r="B217">
        <f>IF(A217&gt;=U$12,IF(A217&lt;=$U$13,0,1),1)</f>
        <v>1</v>
      </c>
      <c r="D217" s="28">
        <f>IF(ISBLANK(C217)=FALSE,1,0)</f>
        <v>0</v>
      </c>
      <c r="F217" s="28">
        <f>IF(ISBLANK(E217)=FALSE,1,0)</f>
        <v>0</v>
      </c>
      <c r="G217" s="27" t="str">
        <f>_xlfn.IFNA(VLOOKUP(A217,$Z$6:$Z$15,1,FALSE),"Z")</f>
        <v>Z</v>
      </c>
      <c r="H217" s="28">
        <f>IF(G217="Z",0,1)</f>
        <v>0</v>
      </c>
      <c r="I217" s="28">
        <f>IF(B217+D217+F217+H217&gt;0,0,1)</f>
        <v>0</v>
      </c>
      <c r="J217" s="27">
        <v>45230</v>
      </c>
      <c r="L217" s="28">
        <f>IF($I217=1,IF(AND($AD$11="yes", $A217&lt;$AD$12),1,IF(OR($AD$11="no", $AD$11=""),IF(AND(AD$14="yes", A217&lt;AD$15),1,IF(OR(AD$14="no", AD$14=""),1,0)),0)),0)</f>
        <v>0</v>
      </c>
      <c r="M217" s="28">
        <f>IF($I217=1,IF(AND($AD$11="yes", $A217&gt;=$AD$12),IF(AND($AD$14="yes", $A217&gt;=$AD$15),0,1),0),0)</f>
        <v>0</v>
      </c>
      <c r="N217" s="28">
        <f>IF($I217=1,IF(AND($AD$14="yes", $A217&gt;=$AD$15),1,0),0)</f>
        <v>0</v>
      </c>
    </row>
    <row r="218" spans="1:14">
      <c r="A218" s="34">
        <v>45232</v>
      </c>
      <c r="B218">
        <f>IF(A218&gt;=U$12,IF(A218&lt;=$U$13,0,1),1)</f>
        <v>1</v>
      </c>
      <c r="D218" s="28">
        <f>IF(ISBLANK(C218)=FALSE,1,0)</f>
        <v>0</v>
      </c>
      <c r="F218" s="28">
        <f>IF(ISBLANK(E218)=FALSE,1,0)</f>
        <v>0</v>
      </c>
      <c r="G218" s="27" t="str">
        <f>_xlfn.IFNA(VLOOKUP(A218,$Z$6:$Z$15,1,FALSE),"Z")</f>
        <v>Z</v>
      </c>
      <c r="H218" s="28">
        <f>IF(G218="Z",0,1)</f>
        <v>0</v>
      </c>
      <c r="I218" s="28">
        <f>IF(B218+D218+F218+H218&gt;0,0,1)</f>
        <v>0</v>
      </c>
      <c r="J218" s="27">
        <v>45231</v>
      </c>
      <c r="L218" s="28">
        <f>IF($I218=1,IF(AND($AD$11="yes", $A218&lt;$AD$12),1,IF(OR($AD$11="no", $AD$11=""),IF(AND(AD$14="yes", A218&lt;AD$15),1,IF(OR(AD$14="no", AD$14=""),1,0)),0)),0)</f>
        <v>0</v>
      </c>
      <c r="M218" s="28">
        <f>IF($I218=1,IF(AND($AD$11="yes", $A218&gt;=$AD$12),IF(AND($AD$14="yes", $A218&gt;=$AD$15),0,1),0),0)</f>
        <v>0</v>
      </c>
      <c r="N218" s="28">
        <f>IF($I218=1,IF(AND($AD$14="yes", $A218&gt;=$AD$15),1,0),0)</f>
        <v>0</v>
      </c>
    </row>
    <row r="219" spans="1:14">
      <c r="A219" s="34">
        <v>45233</v>
      </c>
      <c r="B219">
        <f>IF(A219&gt;=U$12,IF(A219&lt;=$U$13,0,1),1)</f>
        <v>1</v>
      </c>
      <c r="D219" s="28">
        <f>IF(ISBLANK(C219)=FALSE,1,0)</f>
        <v>0</v>
      </c>
      <c r="F219" s="28">
        <f>IF(ISBLANK(E219)=FALSE,1,0)</f>
        <v>0</v>
      </c>
      <c r="G219" s="27" t="str">
        <f>_xlfn.IFNA(VLOOKUP(A219,$Z$6:$Z$15,1,FALSE),"Z")</f>
        <v>Z</v>
      </c>
      <c r="H219" s="28">
        <f>IF(G219="Z",0,1)</f>
        <v>0</v>
      </c>
      <c r="I219" s="28">
        <f>IF(B219+D219+F219+H219&gt;0,0,1)</f>
        <v>0</v>
      </c>
      <c r="J219" s="27">
        <v>45232</v>
      </c>
      <c r="L219" s="28">
        <f>IF($I219=1,IF(AND($AD$11="yes", $A219&lt;$AD$12),1,IF(OR($AD$11="no", $AD$11=""),IF(AND(AD$14="yes", A219&lt;AD$15),1,IF(OR(AD$14="no", AD$14=""),1,0)),0)),0)</f>
        <v>0</v>
      </c>
      <c r="M219" s="28">
        <f>IF($I219=1,IF(AND($AD$11="yes", $A219&gt;=$AD$12),IF(AND($AD$14="yes", $A219&gt;=$AD$15),0,1),0),0)</f>
        <v>0</v>
      </c>
      <c r="N219" s="28">
        <f>IF($I219=1,IF(AND($AD$14="yes", $A219&gt;=$AD$15),1,0),0)</f>
        <v>0</v>
      </c>
    </row>
    <row r="220" spans="1:14">
      <c r="A220" s="34">
        <v>45234</v>
      </c>
      <c r="B220">
        <f>IF(A220&gt;=U$12,IF(A220&lt;=$U$13,0,1),1)</f>
        <v>1</v>
      </c>
      <c r="D220" s="28">
        <f>IF(ISBLANK(C220)=FALSE,1,0)</f>
        <v>0</v>
      </c>
      <c r="E220" s="27">
        <v>45234</v>
      </c>
      <c r="F220" s="28">
        <f>IF(ISBLANK(E220)=FALSE,1,0)</f>
        <v>1</v>
      </c>
      <c r="G220" s="27" t="str">
        <f>_xlfn.IFNA(VLOOKUP(A220,$Z$6:$Z$15,1,FALSE),"Z")</f>
        <v>Z</v>
      </c>
      <c r="H220" s="28">
        <f>IF(G220="Z",0,1)</f>
        <v>0</v>
      </c>
      <c r="I220" s="28">
        <f>IF(B220+D220+F220+H220&gt;0,0,1)</f>
        <v>0</v>
      </c>
      <c r="J220" s="27">
        <v>45233</v>
      </c>
      <c r="L220" s="28">
        <f>IF($I220=1,IF(AND($AD$11="yes", $A220&lt;$AD$12),1,IF(OR($AD$11="no", $AD$11=""),IF(AND(AD$14="yes", A220&lt;AD$15),1,IF(OR(AD$14="no", AD$14=""),1,0)),0)),0)</f>
        <v>0</v>
      </c>
      <c r="M220" s="28">
        <f>IF($I220=1,IF(AND($AD$11="yes", $A220&gt;=$AD$12),IF(AND($AD$14="yes", $A220&gt;=$AD$15),0,1),0),0)</f>
        <v>0</v>
      </c>
      <c r="N220" s="28">
        <f>IF($I220=1,IF(AND($AD$14="yes", $A220&gt;=$AD$15),1,0),0)</f>
        <v>0</v>
      </c>
    </row>
    <row r="221" spans="1:14">
      <c r="A221" s="34">
        <v>45235</v>
      </c>
      <c r="B221">
        <f>IF(A221&gt;=U$12,IF(A221&lt;=$U$13,0,1),1)</f>
        <v>1</v>
      </c>
      <c r="D221" s="28">
        <f>IF(ISBLANK(C221)=FALSE,1,0)</f>
        <v>0</v>
      </c>
      <c r="E221" s="27">
        <v>45235</v>
      </c>
      <c r="F221" s="28">
        <f>IF(ISBLANK(E221)=FALSE,1,0)</f>
        <v>1</v>
      </c>
      <c r="G221" s="27" t="str">
        <f>_xlfn.IFNA(VLOOKUP(A221,$Z$6:$Z$15,1,FALSE),"Z")</f>
        <v>Z</v>
      </c>
      <c r="H221" s="28">
        <f>IF(G221="Z",0,1)</f>
        <v>0</v>
      </c>
      <c r="I221" s="28">
        <f>IF(B221+D221+F221+H221&gt;0,0,1)</f>
        <v>0</v>
      </c>
      <c r="J221" s="27">
        <v>45234</v>
      </c>
      <c r="L221" s="28">
        <f>IF($I221=1,IF(AND($AD$11="yes", $A221&lt;$AD$12),1,IF(OR($AD$11="no", $AD$11=""),IF(AND(AD$14="yes", A221&lt;AD$15),1,IF(OR(AD$14="no", AD$14=""),1,0)),0)),0)</f>
        <v>0</v>
      </c>
      <c r="M221" s="28">
        <f>IF($I221=1,IF(AND($AD$11="yes", $A221&gt;=$AD$12),IF(AND($AD$14="yes", $A221&gt;=$AD$15),0,1),0),0)</f>
        <v>0</v>
      </c>
      <c r="N221" s="28">
        <f>IF($I221=1,IF(AND($AD$14="yes", $A221&gt;=$AD$15),1,0),0)</f>
        <v>0</v>
      </c>
    </row>
    <row r="222" spans="1:14">
      <c r="A222" s="34">
        <v>45236</v>
      </c>
      <c r="B222">
        <f>IF(A222&gt;=U$12,IF(A222&lt;=$U$13,0,1),1)</f>
        <v>1</v>
      </c>
      <c r="D222" s="28">
        <f>IF(ISBLANK(C222)=FALSE,1,0)</f>
        <v>0</v>
      </c>
      <c r="F222" s="28">
        <f>IF(ISBLANK(E222)=FALSE,1,0)</f>
        <v>0</v>
      </c>
      <c r="G222" s="27" t="str">
        <f>_xlfn.IFNA(VLOOKUP(A222,$Z$6:$Z$15,1,FALSE),"Z")</f>
        <v>Z</v>
      </c>
      <c r="H222" s="28">
        <f>IF(G222="Z",0,1)</f>
        <v>0</v>
      </c>
      <c r="I222" s="28">
        <f>IF(B222+D222+F222+H222&gt;0,0,1)</f>
        <v>0</v>
      </c>
      <c r="J222" s="27">
        <v>45235</v>
      </c>
      <c r="L222" s="28">
        <f>IF($I222=1,IF(AND($AD$11="yes", $A222&lt;$AD$12),1,IF(OR($AD$11="no", $AD$11=""),IF(AND(AD$14="yes", A222&lt;AD$15),1,IF(OR(AD$14="no", AD$14=""),1,0)),0)),0)</f>
        <v>0</v>
      </c>
      <c r="M222" s="28">
        <f>IF($I222=1,IF(AND($AD$11="yes", $A222&gt;=$AD$12),IF(AND($AD$14="yes", $A222&gt;=$AD$15),0,1),0),0)</f>
        <v>0</v>
      </c>
      <c r="N222" s="28">
        <f>IF($I222=1,IF(AND($AD$14="yes", $A222&gt;=$AD$15),1,0),0)</f>
        <v>0</v>
      </c>
    </row>
    <row r="223" spans="1:14">
      <c r="A223" s="34">
        <v>45237</v>
      </c>
      <c r="B223">
        <f>IF(A223&gt;=U$12,IF(A223&lt;=$U$13,0,1),1)</f>
        <v>1</v>
      </c>
      <c r="D223" s="28">
        <f>IF(ISBLANK(C223)=FALSE,1,0)</f>
        <v>0</v>
      </c>
      <c r="F223" s="28">
        <f>IF(ISBLANK(E223)=FALSE,1,0)</f>
        <v>0</v>
      </c>
      <c r="G223" s="27" t="str">
        <f>_xlfn.IFNA(VLOOKUP(A223,$Z$6:$Z$15,1,FALSE),"Z")</f>
        <v>Z</v>
      </c>
      <c r="H223" s="28">
        <f>IF(G223="Z",0,1)</f>
        <v>0</v>
      </c>
      <c r="I223" s="28">
        <f>IF(B223+D223+F223+H223&gt;0,0,1)</f>
        <v>0</v>
      </c>
      <c r="J223" s="27">
        <v>45236</v>
      </c>
      <c r="L223" s="28">
        <f>IF($I223=1,IF(AND($AD$11="yes", $A223&lt;$AD$12),1,IF(OR($AD$11="no", $AD$11=""),IF(AND(AD$14="yes", A223&lt;AD$15),1,IF(OR(AD$14="no", AD$14=""),1,0)),0)),0)</f>
        <v>0</v>
      </c>
      <c r="M223" s="28">
        <f>IF($I223=1,IF(AND($AD$11="yes", $A223&gt;=$AD$12),IF(AND($AD$14="yes", $A223&gt;=$AD$15),0,1),0),0)</f>
        <v>0</v>
      </c>
      <c r="N223" s="28">
        <f>IF($I223=1,IF(AND($AD$14="yes", $A223&gt;=$AD$15),1,0),0)</f>
        <v>0</v>
      </c>
    </row>
    <row r="224" spans="1:14">
      <c r="A224" s="34">
        <v>45238</v>
      </c>
      <c r="B224">
        <f>IF(A224&gt;=U$12,IF(A224&lt;=$U$13,0,1),1)</f>
        <v>1</v>
      </c>
      <c r="D224" s="28">
        <f>IF(ISBLANK(C224)=FALSE,1,0)</f>
        <v>0</v>
      </c>
      <c r="F224" s="28">
        <f>IF(ISBLANK(E224)=FALSE,1,0)</f>
        <v>0</v>
      </c>
      <c r="G224" s="27" t="str">
        <f>_xlfn.IFNA(VLOOKUP(A224,$Z$6:$Z$15,1,FALSE),"Z")</f>
        <v>Z</v>
      </c>
      <c r="H224" s="28">
        <f>IF(G224="Z",0,1)</f>
        <v>0</v>
      </c>
      <c r="I224" s="28">
        <f>IF(B224+D224+F224+H224&gt;0,0,1)</f>
        <v>0</v>
      </c>
      <c r="J224" s="27">
        <v>45237</v>
      </c>
      <c r="L224" s="28">
        <f>IF($I224=1,IF(AND($AD$11="yes", $A224&lt;$AD$12),1,IF(OR($AD$11="no", $AD$11=""),IF(AND(AD$14="yes", A224&lt;AD$15),1,IF(OR(AD$14="no", AD$14=""),1,0)),0)),0)</f>
        <v>0</v>
      </c>
      <c r="M224" s="28">
        <f>IF($I224=1,IF(AND($AD$11="yes", $A224&gt;=$AD$12),IF(AND($AD$14="yes", $A224&gt;=$AD$15),0,1),0),0)</f>
        <v>0</v>
      </c>
      <c r="N224" s="28">
        <f>IF($I224=1,IF(AND($AD$14="yes", $A224&gt;=$AD$15),1,0),0)</f>
        <v>0</v>
      </c>
    </row>
    <row r="225" spans="1:14">
      <c r="A225" s="34">
        <v>45239</v>
      </c>
      <c r="B225">
        <f>IF(A225&gt;=U$12,IF(A225&lt;=$U$13,0,1),1)</f>
        <v>1</v>
      </c>
      <c r="D225" s="28">
        <f>IF(ISBLANK(C225)=FALSE,1,0)</f>
        <v>0</v>
      </c>
      <c r="F225" s="28">
        <f>IF(ISBLANK(E225)=FALSE,1,0)</f>
        <v>0</v>
      </c>
      <c r="G225" s="27" t="str">
        <f>_xlfn.IFNA(VLOOKUP(A225,$Z$6:$Z$15,1,FALSE),"Z")</f>
        <v>Z</v>
      </c>
      <c r="H225" s="28">
        <f>IF(G225="Z",0,1)</f>
        <v>0</v>
      </c>
      <c r="I225" s="28">
        <f>IF(B225+D225+F225+H225&gt;0,0,1)</f>
        <v>0</v>
      </c>
      <c r="J225" s="27">
        <v>45238</v>
      </c>
      <c r="L225" s="28">
        <f>IF($I225=1,IF(AND($AD$11="yes", $A225&lt;$AD$12),1,IF(OR($AD$11="no", $AD$11=""),IF(AND(AD$14="yes", A225&lt;AD$15),1,IF(OR(AD$14="no", AD$14=""),1,0)),0)),0)</f>
        <v>0</v>
      </c>
      <c r="M225" s="28">
        <f>IF($I225=1,IF(AND($AD$11="yes", $A225&gt;=$AD$12),IF(AND($AD$14="yes", $A225&gt;=$AD$15),0,1),0),0)</f>
        <v>0</v>
      </c>
      <c r="N225" s="28">
        <f>IF($I225=1,IF(AND($AD$14="yes", $A225&gt;=$AD$15),1,0),0)</f>
        <v>0</v>
      </c>
    </row>
    <row r="226" spans="1:14">
      <c r="A226" s="34">
        <v>45240</v>
      </c>
      <c r="B226">
        <f>IF(A226&gt;=U$12,IF(A226&lt;=$U$13,0,1),1)</f>
        <v>1</v>
      </c>
      <c r="D226" s="28">
        <f>IF(ISBLANK(C226)=FALSE,1,0)</f>
        <v>0</v>
      </c>
      <c r="F226" s="28">
        <f>IF(ISBLANK(E226)=FALSE,1,0)</f>
        <v>0</v>
      </c>
      <c r="G226" s="27" t="str">
        <f>_xlfn.IFNA(VLOOKUP(A226,$Z$6:$Z$15,1,FALSE),"Z")</f>
        <v>Z</v>
      </c>
      <c r="H226" s="28">
        <f>IF(G226="Z",0,1)</f>
        <v>0</v>
      </c>
      <c r="I226" s="28">
        <f>IF(B226+D226+F226+H226&gt;0,0,1)</f>
        <v>0</v>
      </c>
      <c r="J226" s="27">
        <v>45239</v>
      </c>
      <c r="L226" s="28">
        <f>IF($I226=1,IF(AND($AD$11="yes", $A226&lt;$AD$12),1,IF(OR($AD$11="no", $AD$11=""),IF(AND(AD$14="yes", A226&lt;AD$15),1,IF(OR(AD$14="no", AD$14=""),1,0)),0)),0)</f>
        <v>0</v>
      </c>
      <c r="M226" s="28">
        <f>IF($I226=1,IF(AND($AD$11="yes", $A226&gt;=$AD$12),IF(AND($AD$14="yes", $A226&gt;=$AD$15),0,1),0),0)</f>
        <v>0</v>
      </c>
      <c r="N226" s="28">
        <f>IF($I226=1,IF(AND($AD$14="yes", $A226&gt;=$AD$15),1,0),0)</f>
        <v>0</v>
      </c>
    </row>
    <row r="227" spans="1:14">
      <c r="A227" s="34">
        <v>45241</v>
      </c>
      <c r="B227">
        <f>IF(A227&gt;=U$12,IF(A227&lt;=$U$13,0,1),1)</f>
        <v>1</v>
      </c>
      <c r="D227" s="28">
        <f>IF(ISBLANK(C227)=FALSE,1,0)</f>
        <v>0</v>
      </c>
      <c r="E227" s="27">
        <v>45241</v>
      </c>
      <c r="F227" s="28">
        <f>IF(ISBLANK(E227)=FALSE,1,0)</f>
        <v>1</v>
      </c>
      <c r="G227" s="27" t="str">
        <f>_xlfn.IFNA(VLOOKUP(A227,$Z$6:$Z$15,1,FALSE),"Z")</f>
        <v>Z</v>
      </c>
      <c r="H227" s="28">
        <f>IF(G227="Z",0,1)</f>
        <v>0</v>
      </c>
      <c r="I227" s="28">
        <f>IF(B227+D227+F227+H227&gt;0,0,1)</f>
        <v>0</v>
      </c>
      <c r="J227" s="27">
        <v>45240</v>
      </c>
      <c r="L227" s="28">
        <f>IF($I227=1,IF(AND($AD$11="yes", $A227&lt;$AD$12),1,IF(OR($AD$11="no", $AD$11=""),IF(AND(AD$14="yes", A227&lt;AD$15),1,IF(OR(AD$14="no", AD$14=""),1,0)),0)),0)</f>
        <v>0</v>
      </c>
      <c r="M227" s="28">
        <f>IF($I227=1,IF(AND($AD$11="yes", $A227&gt;=$AD$12),IF(AND($AD$14="yes", $A227&gt;=$AD$15),0,1),0),0)</f>
        <v>0</v>
      </c>
      <c r="N227" s="28">
        <f>IF($I227=1,IF(AND($AD$14="yes", $A227&gt;=$AD$15),1,0),0)</f>
        <v>0</v>
      </c>
    </row>
    <row r="228" spans="1:14">
      <c r="A228" s="34">
        <v>45242</v>
      </c>
      <c r="B228">
        <f>IF(A228&gt;=U$12,IF(A228&lt;=$U$13,0,1),1)</f>
        <v>1</v>
      </c>
      <c r="D228" s="28">
        <f>IF(ISBLANK(C228)=FALSE,1,0)</f>
        <v>0</v>
      </c>
      <c r="E228" s="27">
        <v>45242</v>
      </c>
      <c r="F228" s="28">
        <f>IF(ISBLANK(E228)=FALSE,1,0)</f>
        <v>1</v>
      </c>
      <c r="G228" s="27" t="str">
        <f>_xlfn.IFNA(VLOOKUP(A228,$Z$6:$Z$15,1,FALSE),"Z")</f>
        <v>Z</v>
      </c>
      <c r="H228" s="28">
        <f>IF(G228="Z",0,1)</f>
        <v>0</v>
      </c>
      <c r="I228" s="28">
        <f>IF(B228+D228+F228+H228&gt;0,0,1)</f>
        <v>0</v>
      </c>
      <c r="J228" s="27">
        <v>45241</v>
      </c>
      <c r="L228" s="28">
        <f>IF($I228=1,IF(AND($AD$11="yes", $A228&lt;$AD$12),1,IF(OR($AD$11="no", $AD$11=""),IF(AND(AD$14="yes", A228&lt;AD$15),1,IF(OR(AD$14="no", AD$14=""),1,0)),0)),0)</f>
        <v>0</v>
      </c>
      <c r="M228" s="28">
        <f>IF($I228=1,IF(AND($AD$11="yes", $A228&gt;=$AD$12),IF(AND($AD$14="yes", $A228&gt;=$AD$15),0,1),0),0)</f>
        <v>0</v>
      </c>
      <c r="N228" s="28">
        <f>IF($I228=1,IF(AND($AD$14="yes", $A228&gt;=$AD$15),1,0),0)</f>
        <v>0</v>
      </c>
    </row>
    <row r="229" spans="1:14">
      <c r="A229" s="34">
        <v>45243</v>
      </c>
      <c r="B229">
        <f>IF(A229&gt;=U$12,IF(A229&lt;=$U$13,0,1),1)</f>
        <v>1</v>
      </c>
      <c r="D229" s="28">
        <f>IF(ISBLANK(C229)=FALSE,1,0)</f>
        <v>0</v>
      </c>
      <c r="F229" s="28">
        <f>IF(ISBLANK(E229)=FALSE,1,0)</f>
        <v>0</v>
      </c>
      <c r="G229" s="27" t="str">
        <f>_xlfn.IFNA(VLOOKUP(A229,$Z$6:$Z$15,1,FALSE),"Z")</f>
        <v>Z</v>
      </c>
      <c r="H229" s="28">
        <f>IF(G229="Z",0,1)</f>
        <v>0</v>
      </c>
      <c r="I229" s="28">
        <f>IF(B229+D229+F229+H229&gt;0,0,1)</f>
        <v>0</v>
      </c>
      <c r="J229" s="27">
        <v>45242</v>
      </c>
      <c r="L229" s="28">
        <f>IF($I229=1,IF(AND($AD$11="yes", $A229&lt;$AD$12),1,IF(OR($AD$11="no", $AD$11=""),IF(AND(AD$14="yes", A229&lt;AD$15),1,IF(OR(AD$14="no", AD$14=""),1,0)),0)),0)</f>
        <v>0</v>
      </c>
      <c r="M229" s="28">
        <f>IF($I229=1,IF(AND($AD$11="yes", $A229&gt;=$AD$12),IF(AND($AD$14="yes", $A229&gt;=$AD$15),0,1),0),0)</f>
        <v>0</v>
      </c>
      <c r="N229" s="28">
        <f>IF($I229=1,IF(AND($AD$14="yes", $A229&gt;=$AD$15),1,0),0)</f>
        <v>0</v>
      </c>
    </row>
    <row r="230" spans="1:14">
      <c r="A230" s="34">
        <v>45244</v>
      </c>
      <c r="B230">
        <f>IF(A230&gt;=U$12,IF(A230&lt;=$U$13,0,1),1)</f>
        <v>1</v>
      </c>
      <c r="D230" s="28">
        <f>IF(ISBLANK(C230)=FALSE,1,0)</f>
        <v>0</v>
      </c>
      <c r="F230" s="28">
        <f>IF(ISBLANK(E230)=FALSE,1,0)</f>
        <v>0</v>
      </c>
      <c r="G230" s="27" t="str">
        <f>_xlfn.IFNA(VLOOKUP(A230,$Z$6:$Z$15,1,FALSE),"Z")</f>
        <v>Z</v>
      </c>
      <c r="H230" s="28">
        <f>IF(G230="Z",0,1)</f>
        <v>0</v>
      </c>
      <c r="I230" s="28">
        <f>IF(B230+D230+F230+H230&gt;0,0,1)</f>
        <v>0</v>
      </c>
      <c r="J230" s="27">
        <v>45243</v>
      </c>
      <c r="L230" s="28">
        <f>IF($I230=1,IF(AND($AD$11="yes", $A230&lt;$AD$12),1,IF(OR($AD$11="no", $AD$11=""),IF(AND(AD$14="yes", A230&lt;AD$15),1,IF(OR(AD$14="no", AD$14=""),1,0)),0)),0)</f>
        <v>0</v>
      </c>
      <c r="M230" s="28">
        <f>IF($I230=1,IF(AND($AD$11="yes", $A230&gt;=$AD$12),IF(AND($AD$14="yes", $A230&gt;=$AD$15),0,1),0),0)</f>
        <v>0</v>
      </c>
      <c r="N230" s="28">
        <f>IF($I230=1,IF(AND($AD$14="yes", $A230&gt;=$AD$15),1,0),0)</f>
        <v>0</v>
      </c>
    </row>
    <row r="231" spans="1:14">
      <c r="A231" s="34">
        <v>45245</v>
      </c>
      <c r="B231">
        <f>IF(A231&gt;=U$12,IF(A231&lt;=$U$13,0,1),1)</f>
        <v>1</v>
      </c>
      <c r="D231" s="28">
        <f>IF(ISBLANK(C231)=FALSE,1,0)</f>
        <v>0</v>
      </c>
      <c r="F231" s="28">
        <f>IF(ISBLANK(E231)=FALSE,1,0)</f>
        <v>0</v>
      </c>
      <c r="G231" s="27" t="str">
        <f>_xlfn.IFNA(VLOOKUP(A231,$Z$6:$Z$15,1,FALSE),"Z")</f>
        <v>Z</v>
      </c>
      <c r="H231" s="28">
        <f>IF(G231="Z",0,1)</f>
        <v>0</v>
      </c>
      <c r="I231" s="28">
        <f>IF(B231+D231+F231+H231&gt;0,0,1)</f>
        <v>0</v>
      </c>
      <c r="J231" s="27">
        <v>45244</v>
      </c>
      <c r="L231" s="28">
        <f>IF($I231=1,IF(AND($AD$11="yes", $A231&lt;$AD$12),1,IF(OR($AD$11="no", $AD$11=""),IF(AND(AD$14="yes", A231&lt;AD$15),1,IF(OR(AD$14="no", AD$14=""),1,0)),0)),0)</f>
        <v>0</v>
      </c>
      <c r="M231" s="28">
        <f>IF($I231=1,IF(AND($AD$11="yes", $A231&gt;=$AD$12),IF(AND($AD$14="yes", $A231&gt;=$AD$15),0,1),0),0)</f>
        <v>0</v>
      </c>
      <c r="N231" s="28">
        <f>IF($I231=1,IF(AND($AD$14="yes", $A231&gt;=$AD$15),1,0),0)</f>
        <v>0</v>
      </c>
    </row>
    <row r="232" spans="1:14">
      <c r="A232" s="34">
        <v>45246</v>
      </c>
      <c r="B232">
        <f>IF(A232&gt;=U$12,IF(A232&lt;=$U$13,0,1),1)</f>
        <v>1</v>
      </c>
      <c r="D232" s="28">
        <f>IF(ISBLANK(C232)=FALSE,1,0)</f>
        <v>0</v>
      </c>
      <c r="F232" s="28">
        <f>IF(ISBLANK(E232)=FALSE,1,0)</f>
        <v>0</v>
      </c>
      <c r="G232" s="27" t="str">
        <f>_xlfn.IFNA(VLOOKUP(A232,$Z$6:$Z$15,1,FALSE),"Z")</f>
        <v>Z</v>
      </c>
      <c r="H232" s="28">
        <f>IF(G232="Z",0,1)</f>
        <v>0</v>
      </c>
      <c r="I232" s="28">
        <f>IF(B232+D232+F232+H232&gt;0,0,1)</f>
        <v>0</v>
      </c>
      <c r="J232" s="27">
        <v>45245</v>
      </c>
      <c r="L232" s="28">
        <f>IF($I232=1,IF(AND($AD$11="yes", $A232&lt;$AD$12),1,IF(OR($AD$11="no", $AD$11=""),IF(AND(AD$14="yes", A232&lt;AD$15),1,IF(OR(AD$14="no", AD$14=""),1,0)),0)),0)</f>
        <v>0</v>
      </c>
      <c r="M232" s="28">
        <f>IF($I232=1,IF(AND($AD$11="yes", $A232&gt;=$AD$12),IF(AND($AD$14="yes", $A232&gt;=$AD$15),0,1),0),0)</f>
        <v>0</v>
      </c>
      <c r="N232" s="28">
        <f>IF($I232=1,IF(AND($AD$14="yes", $A232&gt;=$AD$15),1,0),0)</f>
        <v>0</v>
      </c>
    </row>
    <row r="233" spans="1:14">
      <c r="A233" s="34">
        <v>45247</v>
      </c>
      <c r="B233">
        <f>IF(A233&gt;=U$12,IF(A233&lt;=$U$13,0,1),1)</f>
        <v>1</v>
      </c>
      <c r="D233" s="28">
        <f>IF(ISBLANK(C233)=FALSE,1,0)</f>
        <v>0</v>
      </c>
      <c r="F233" s="28">
        <f>IF(ISBLANK(E233)=FALSE,1,0)</f>
        <v>0</v>
      </c>
      <c r="G233" s="27" t="str">
        <f>_xlfn.IFNA(VLOOKUP(A233,$Z$6:$Z$15,1,FALSE),"Z")</f>
        <v>Z</v>
      </c>
      <c r="H233" s="28">
        <f>IF(G233="Z",0,1)</f>
        <v>0</v>
      </c>
      <c r="I233" s="28">
        <f>IF(B233+D233+F233+H233&gt;0,0,1)</f>
        <v>0</v>
      </c>
      <c r="J233" s="27">
        <v>45246</v>
      </c>
      <c r="L233" s="28">
        <f>IF($I233=1,IF(AND($AD$11="yes", $A233&lt;$AD$12),1,IF(OR($AD$11="no", $AD$11=""),IF(AND(AD$14="yes", A233&lt;AD$15),1,IF(OR(AD$14="no", AD$14=""),1,0)),0)),0)</f>
        <v>0</v>
      </c>
      <c r="M233" s="28">
        <f>IF($I233=1,IF(AND($AD$11="yes", $A233&gt;=$AD$12),IF(AND($AD$14="yes", $A233&gt;=$AD$15),0,1),0),0)</f>
        <v>0</v>
      </c>
      <c r="N233" s="28">
        <f>IF($I233=1,IF(AND($AD$14="yes", $A233&gt;=$AD$15),1,0),0)</f>
        <v>0</v>
      </c>
    </row>
    <row r="234" spans="1:14">
      <c r="A234" s="34">
        <v>45248</v>
      </c>
      <c r="B234">
        <f>IF(A234&gt;=U$12,IF(A234&lt;=$U$13,0,1),1)</f>
        <v>1</v>
      </c>
      <c r="D234" s="28">
        <f>IF(ISBLANK(C234)=FALSE,1,0)</f>
        <v>0</v>
      </c>
      <c r="E234" s="27">
        <v>45248</v>
      </c>
      <c r="F234" s="28">
        <f>IF(ISBLANK(E234)=FALSE,1,0)</f>
        <v>1</v>
      </c>
      <c r="G234" s="27" t="str">
        <f>_xlfn.IFNA(VLOOKUP(A234,$Z$6:$Z$15,1,FALSE),"Z")</f>
        <v>Z</v>
      </c>
      <c r="H234" s="28">
        <f>IF(G234="Z",0,1)</f>
        <v>0</v>
      </c>
      <c r="I234" s="28">
        <f>IF(B234+D234+F234+H234&gt;0,0,1)</f>
        <v>0</v>
      </c>
      <c r="J234" s="27">
        <v>45247</v>
      </c>
      <c r="L234" s="28">
        <f>IF($I234=1,IF(AND($AD$11="yes", $A234&lt;$AD$12),1,IF(OR($AD$11="no", $AD$11=""),IF(AND(AD$14="yes", A234&lt;AD$15),1,IF(OR(AD$14="no", AD$14=""),1,0)),0)),0)</f>
        <v>0</v>
      </c>
      <c r="M234" s="28">
        <f>IF($I234=1,IF(AND($AD$11="yes", $A234&gt;=$AD$12),IF(AND($AD$14="yes", $A234&gt;=$AD$15),0,1),0),0)</f>
        <v>0</v>
      </c>
      <c r="N234" s="28">
        <f>IF($I234=1,IF(AND($AD$14="yes", $A234&gt;=$AD$15),1,0),0)</f>
        <v>0</v>
      </c>
    </row>
    <row r="235" spans="1:14">
      <c r="A235" s="34">
        <v>45249</v>
      </c>
      <c r="B235">
        <f>IF(A235&gt;=U$12,IF(A235&lt;=$U$13,0,1),1)</f>
        <v>1</v>
      </c>
      <c r="D235" s="28">
        <f>IF(ISBLANK(C235)=FALSE,1,0)</f>
        <v>0</v>
      </c>
      <c r="E235" s="27">
        <v>45249</v>
      </c>
      <c r="F235" s="28">
        <f>IF(ISBLANK(E235)=FALSE,1,0)</f>
        <v>1</v>
      </c>
      <c r="G235" s="27" t="str">
        <f>_xlfn.IFNA(VLOOKUP(A235,$Z$6:$Z$15,1,FALSE),"Z")</f>
        <v>Z</v>
      </c>
      <c r="H235" s="28">
        <f>IF(G235="Z",0,1)</f>
        <v>0</v>
      </c>
      <c r="I235" s="28">
        <f>IF(B235+D235+F235+H235&gt;0,0,1)</f>
        <v>0</v>
      </c>
      <c r="J235" s="27">
        <v>45248</v>
      </c>
      <c r="L235" s="28">
        <f>IF($I235=1,IF(AND($AD$11="yes", $A235&lt;$AD$12),1,IF(OR($AD$11="no", $AD$11=""),IF(AND(AD$14="yes", A235&lt;AD$15),1,IF(OR(AD$14="no", AD$14=""),1,0)),0)),0)</f>
        <v>0</v>
      </c>
      <c r="M235" s="28">
        <f>IF($I235=1,IF(AND($AD$11="yes", $A235&gt;=$AD$12),IF(AND($AD$14="yes", $A235&gt;=$AD$15),0,1),0),0)</f>
        <v>0</v>
      </c>
      <c r="N235" s="28">
        <f>IF($I235=1,IF(AND($AD$14="yes", $A235&gt;=$AD$15),1,0),0)</f>
        <v>0</v>
      </c>
    </row>
    <row r="236" spans="1:14">
      <c r="A236" s="34">
        <v>45250</v>
      </c>
      <c r="B236">
        <f>IF(A236&gt;=U$12,IF(A236&lt;=$U$13,0,1),1)</f>
        <v>1</v>
      </c>
      <c r="D236" s="28">
        <f>IF(ISBLANK(C236)=FALSE,1,0)</f>
        <v>0</v>
      </c>
      <c r="F236" s="28">
        <f>IF(ISBLANK(E236)=FALSE,1,0)</f>
        <v>0</v>
      </c>
      <c r="G236" s="27" t="str">
        <f>_xlfn.IFNA(VLOOKUP(A236,$Z$6:$Z$15,1,FALSE),"Z")</f>
        <v>Z</v>
      </c>
      <c r="H236" s="28">
        <f>IF(G236="Z",0,1)</f>
        <v>0</v>
      </c>
      <c r="I236" s="28">
        <f>IF(B236+D236+F236+H236&gt;0,0,1)</f>
        <v>0</v>
      </c>
      <c r="J236" s="27">
        <v>45249</v>
      </c>
      <c r="L236" s="28">
        <f>IF($I236=1,IF(AND($AD$11="yes", $A236&lt;$AD$12),1,IF(OR($AD$11="no", $AD$11=""),IF(AND(AD$14="yes", A236&lt;AD$15),1,IF(OR(AD$14="no", AD$14=""),1,0)),0)),0)</f>
        <v>0</v>
      </c>
      <c r="M236" s="28">
        <f>IF($I236=1,IF(AND($AD$11="yes", $A236&gt;=$AD$12),IF(AND($AD$14="yes", $A236&gt;=$AD$15),0,1),0),0)</f>
        <v>0</v>
      </c>
      <c r="N236" s="28">
        <f>IF($I236=1,IF(AND($AD$14="yes", $A236&gt;=$AD$15),1,0),0)</f>
        <v>0</v>
      </c>
    </row>
    <row r="237" spans="1:14">
      <c r="A237" s="34">
        <v>45251</v>
      </c>
      <c r="B237">
        <f>IF(A237&gt;=U$12,IF(A237&lt;=$U$13,0,1),1)</f>
        <v>1</v>
      </c>
      <c r="D237" s="28">
        <f>IF(ISBLANK(C237)=FALSE,1,0)</f>
        <v>0</v>
      </c>
      <c r="F237" s="28">
        <f>IF(ISBLANK(E237)=FALSE,1,0)</f>
        <v>0</v>
      </c>
      <c r="G237" s="27" t="str">
        <f>_xlfn.IFNA(VLOOKUP(A237,$Z$6:$Z$15,1,FALSE),"Z")</f>
        <v>Z</v>
      </c>
      <c r="H237" s="28">
        <f>IF(G237="Z",0,1)</f>
        <v>0</v>
      </c>
      <c r="I237" s="28">
        <f>IF(B237+D237+F237+H237&gt;0,0,1)</f>
        <v>0</v>
      </c>
      <c r="J237" s="27">
        <v>45250</v>
      </c>
      <c r="L237" s="28">
        <f>IF($I237=1,IF(AND($AD$11="yes", $A237&lt;$AD$12),1,IF(OR($AD$11="no", $AD$11=""),IF(AND(AD$14="yes", A237&lt;AD$15),1,IF(OR(AD$14="no", AD$14=""),1,0)),0)),0)</f>
        <v>0</v>
      </c>
      <c r="M237" s="28">
        <f>IF($I237=1,IF(AND($AD$11="yes", $A237&gt;=$AD$12),IF(AND($AD$14="yes", $A237&gt;=$AD$15),0,1),0),0)</f>
        <v>0</v>
      </c>
      <c r="N237" s="28">
        <f>IF($I237=1,IF(AND($AD$14="yes", $A237&gt;=$AD$15),1,0),0)</f>
        <v>0</v>
      </c>
    </row>
    <row r="238" spans="1:14">
      <c r="A238" s="34">
        <v>45252</v>
      </c>
      <c r="B238">
        <f>IF(A238&gt;=U$12,IF(A238&lt;=$U$13,0,1),1)</f>
        <v>1</v>
      </c>
      <c r="D238" s="28">
        <f>IF(ISBLANK(C238)=FALSE,1,0)</f>
        <v>0</v>
      </c>
      <c r="F238" s="28">
        <f>IF(ISBLANK(E238)=FALSE,1,0)</f>
        <v>0</v>
      </c>
      <c r="G238" s="27" t="str">
        <f>_xlfn.IFNA(VLOOKUP(A238,$Z$6:$Z$15,1,FALSE),"Z")</f>
        <v>Z</v>
      </c>
      <c r="H238" s="28">
        <f>IF(G238="Z",0,1)</f>
        <v>0</v>
      </c>
      <c r="I238" s="28">
        <f>IF(B238+D238+F238+H238&gt;0,0,1)</f>
        <v>0</v>
      </c>
      <c r="J238" s="27">
        <v>45251</v>
      </c>
      <c r="L238" s="28">
        <f>IF($I238=1,IF(AND($AD$11="yes", $A238&lt;$AD$12),1,IF(OR($AD$11="no", $AD$11=""),IF(AND(AD$14="yes", A238&lt;AD$15),1,IF(OR(AD$14="no", AD$14=""),1,0)),0)),0)</f>
        <v>0</v>
      </c>
      <c r="M238" s="28">
        <f>IF($I238=1,IF(AND($AD$11="yes", $A238&gt;=$AD$12),IF(AND($AD$14="yes", $A238&gt;=$AD$15),0,1),0),0)</f>
        <v>0</v>
      </c>
      <c r="N238" s="28">
        <f>IF($I238=1,IF(AND($AD$14="yes", $A238&gt;=$AD$15),1,0),0)</f>
        <v>0</v>
      </c>
    </row>
    <row r="239" spans="1:14">
      <c r="A239" s="34">
        <v>45253</v>
      </c>
      <c r="B239">
        <f>IF(A239&gt;=U$12,IF(A239&lt;=$U$13,0,1),1)</f>
        <v>1</v>
      </c>
      <c r="D239" s="28">
        <f>IF(ISBLANK(C239)=FALSE,1,0)</f>
        <v>0</v>
      </c>
      <c r="F239" s="28">
        <f>IF(ISBLANK(E239)=FALSE,1,0)</f>
        <v>0</v>
      </c>
      <c r="G239" s="27" t="str">
        <f>_xlfn.IFNA(VLOOKUP(A239,$Z$6:$Z$15,1,FALSE),"Z")</f>
        <v>Z</v>
      </c>
      <c r="H239" s="28">
        <f>IF(G239="Z",0,1)</f>
        <v>0</v>
      </c>
      <c r="I239" s="28">
        <f>IF(B239+D239+F239+H239&gt;0,0,1)</f>
        <v>0</v>
      </c>
      <c r="J239" s="27">
        <v>45252</v>
      </c>
      <c r="L239" s="28">
        <f>IF($I239=1,IF(AND($AD$11="yes", $A239&lt;$AD$12),1,IF(OR($AD$11="no", $AD$11=""),IF(AND(AD$14="yes", A239&lt;AD$15),1,IF(OR(AD$14="no", AD$14=""),1,0)),0)),0)</f>
        <v>0</v>
      </c>
      <c r="M239" s="28">
        <f>IF($I239=1,IF(AND($AD$11="yes", $A239&gt;=$AD$12),IF(AND($AD$14="yes", $A239&gt;=$AD$15),0,1),0),0)</f>
        <v>0</v>
      </c>
      <c r="N239" s="28">
        <f>IF($I239=1,IF(AND($AD$14="yes", $A239&gt;=$AD$15),1,0),0)</f>
        <v>0</v>
      </c>
    </row>
    <row r="240" spans="1:14">
      <c r="A240" s="34">
        <v>45254</v>
      </c>
      <c r="B240">
        <f>IF(A240&gt;=U$12,IF(A240&lt;=$U$13,0,1),1)</f>
        <v>1</v>
      </c>
      <c r="D240" s="28">
        <f>IF(ISBLANK(C240)=FALSE,1,0)</f>
        <v>0</v>
      </c>
      <c r="F240" s="28">
        <f>IF(ISBLANK(E240)=FALSE,1,0)</f>
        <v>0</v>
      </c>
      <c r="G240" s="27" t="str">
        <f>_xlfn.IFNA(VLOOKUP(A240,$Z$6:$Z$15,1,FALSE),"Z")</f>
        <v>Z</v>
      </c>
      <c r="H240" s="28">
        <f>IF(G240="Z",0,1)</f>
        <v>0</v>
      </c>
      <c r="I240" s="28">
        <f>IF(B240+D240+F240+H240&gt;0,0,1)</f>
        <v>0</v>
      </c>
      <c r="J240" s="27">
        <v>45253</v>
      </c>
      <c r="L240" s="28">
        <f>IF($I240=1,IF(AND($AD$11="yes", $A240&lt;$AD$12),1,IF(OR($AD$11="no", $AD$11=""),IF(AND(AD$14="yes", A240&lt;AD$15),1,IF(OR(AD$14="no", AD$14=""),1,0)),0)),0)</f>
        <v>0</v>
      </c>
      <c r="M240" s="28">
        <f>IF($I240=1,IF(AND($AD$11="yes", $A240&gt;=$AD$12),IF(AND($AD$14="yes", $A240&gt;=$AD$15),0,1),0),0)</f>
        <v>0</v>
      </c>
      <c r="N240" s="28">
        <f>IF($I240=1,IF(AND($AD$14="yes", $A240&gt;=$AD$15),1,0),0)</f>
        <v>0</v>
      </c>
    </row>
    <row r="241" spans="1:14">
      <c r="A241" s="34">
        <v>45255</v>
      </c>
      <c r="B241">
        <f>IF(A241&gt;=U$12,IF(A241&lt;=$U$13,0,1),1)</f>
        <v>1</v>
      </c>
      <c r="D241" s="28">
        <f>IF(ISBLANK(C241)=FALSE,1,0)</f>
        <v>0</v>
      </c>
      <c r="E241" s="27">
        <v>45255</v>
      </c>
      <c r="F241" s="28">
        <f>IF(ISBLANK(E241)=FALSE,1,0)</f>
        <v>1</v>
      </c>
      <c r="G241" s="27" t="str">
        <f>_xlfn.IFNA(VLOOKUP(A241,$Z$6:$Z$15,1,FALSE),"Z")</f>
        <v>Z</v>
      </c>
      <c r="H241" s="28">
        <f>IF(G241="Z",0,1)</f>
        <v>0</v>
      </c>
      <c r="I241" s="28">
        <f>IF(B241+D241+F241+H241&gt;0,0,1)</f>
        <v>0</v>
      </c>
      <c r="J241" s="27">
        <v>45254</v>
      </c>
      <c r="L241" s="28">
        <f>IF($I241=1,IF(AND($AD$11="yes", $A241&lt;$AD$12),1,IF(OR($AD$11="no", $AD$11=""),IF(AND(AD$14="yes", A241&lt;AD$15),1,IF(OR(AD$14="no", AD$14=""),1,0)),0)),0)</f>
        <v>0</v>
      </c>
      <c r="M241" s="28">
        <f>IF($I241=1,IF(AND($AD$11="yes", $A241&gt;=$AD$12),IF(AND($AD$14="yes", $A241&gt;=$AD$15),0,1),0),0)</f>
        <v>0</v>
      </c>
      <c r="N241" s="28">
        <f>IF($I241=1,IF(AND($AD$14="yes", $A241&gt;=$AD$15),1,0),0)</f>
        <v>0</v>
      </c>
    </row>
    <row r="242" spans="1:14">
      <c r="A242" s="34">
        <v>45256</v>
      </c>
      <c r="B242">
        <f>IF(A242&gt;=U$12,IF(A242&lt;=$U$13,0,1),1)</f>
        <v>1</v>
      </c>
      <c r="D242" s="28">
        <f>IF(ISBLANK(C242)=FALSE,1,0)</f>
        <v>0</v>
      </c>
      <c r="E242" s="27">
        <v>45256</v>
      </c>
      <c r="F242" s="28">
        <f>IF(ISBLANK(E242)=FALSE,1,0)</f>
        <v>1</v>
      </c>
      <c r="G242" s="27" t="str">
        <f>_xlfn.IFNA(VLOOKUP(A242,$Z$6:$Z$15,1,FALSE),"Z")</f>
        <v>Z</v>
      </c>
      <c r="H242" s="28">
        <f>IF(G242="Z",0,1)</f>
        <v>0</v>
      </c>
      <c r="I242" s="28">
        <f>IF(B242+D242+F242+H242&gt;0,0,1)</f>
        <v>0</v>
      </c>
      <c r="J242" s="27">
        <v>45255</v>
      </c>
      <c r="L242" s="28">
        <f>IF($I242=1,IF(AND($AD$11="yes", $A242&lt;$AD$12),1,IF(OR($AD$11="no", $AD$11=""),IF(AND(AD$14="yes", A242&lt;AD$15),1,IF(OR(AD$14="no", AD$14=""),1,0)),0)),0)</f>
        <v>0</v>
      </c>
      <c r="M242" s="28">
        <f>IF($I242=1,IF(AND($AD$11="yes", $A242&gt;=$AD$12),IF(AND($AD$14="yes", $A242&gt;=$AD$15),0,1),0),0)</f>
        <v>0</v>
      </c>
      <c r="N242" s="28">
        <f>IF($I242=1,IF(AND($AD$14="yes", $A242&gt;=$AD$15),1,0),0)</f>
        <v>0</v>
      </c>
    </row>
    <row r="243" spans="1:14">
      <c r="A243" s="34">
        <v>45257</v>
      </c>
      <c r="B243">
        <f>IF(A243&gt;=U$12,IF(A243&lt;=$U$13,0,1),1)</f>
        <v>1</v>
      </c>
      <c r="D243" s="28">
        <f>IF(ISBLANK(C243)=FALSE,1,0)</f>
        <v>0</v>
      </c>
      <c r="F243" s="28">
        <f>IF(ISBLANK(E243)=FALSE,1,0)</f>
        <v>0</v>
      </c>
      <c r="G243" s="27" t="str">
        <f>_xlfn.IFNA(VLOOKUP(A243,$Z$6:$Z$15,1,FALSE),"Z")</f>
        <v>Z</v>
      </c>
      <c r="H243" s="28">
        <f>IF(G243="Z",0,1)</f>
        <v>0</v>
      </c>
      <c r="I243" s="28">
        <f>IF(B243+D243+F243+H243&gt;0,0,1)</f>
        <v>0</v>
      </c>
      <c r="J243" s="27">
        <v>45256</v>
      </c>
      <c r="L243" s="28">
        <f>IF($I243=1,IF(AND($AD$11="yes", $A243&lt;$AD$12),1,IF(OR($AD$11="no", $AD$11=""),IF(AND(AD$14="yes", A243&lt;AD$15),1,IF(OR(AD$14="no", AD$14=""),1,0)),0)),0)</f>
        <v>0</v>
      </c>
      <c r="M243" s="28">
        <f>IF($I243=1,IF(AND($AD$11="yes", $A243&gt;=$AD$12),IF(AND($AD$14="yes", $A243&gt;=$AD$15),0,1),0),0)</f>
        <v>0</v>
      </c>
      <c r="N243" s="28">
        <f>IF($I243=1,IF(AND($AD$14="yes", $A243&gt;=$AD$15),1,0),0)</f>
        <v>0</v>
      </c>
    </row>
    <row r="244" spans="1:14">
      <c r="A244" s="34">
        <v>45258</v>
      </c>
      <c r="B244">
        <f>IF(A244&gt;=U$12,IF(A244&lt;=$U$13,0,1),1)</f>
        <v>1</v>
      </c>
      <c r="D244" s="28">
        <f>IF(ISBLANK(C244)=FALSE,1,0)</f>
        <v>0</v>
      </c>
      <c r="F244" s="28">
        <f>IF(ISBLANK(E244)=FALSE,1,0)</f>
        <v>0</v>
      </c>
      <c r="G244" s="27" t="str">
        <f>_xlfn.IFNA(VLOOKUP(A244,$Z$6:$Z$15,1,FALSE),"Z")</f>
        <v>Z</v>
      </c>
      <c r="H244" s="28">
        <f>IF(G244="Z",0,1)</f>
        <v>0</v>
      </c>
      <c r="I244" s="28">
        <f>IF(B244+D244+F244+H244&gt;0,0,1)</f>
        <v>0</v>
      </c>
      <c r="J244" s="27">
        <v>45257</v>
      </c>
      <c r="L244" s="28">
        <f>IF($I244=1,IF(AND($AD$11="yes", $A244&lt;$AD$12),1,IF(OR($AD$11="no", $AD$11=""),IF(AND(AD$14="yes", A244&lt;AD$15),1,IF(OR(AD$14="no", AD$14=""),1,0)),0)),0)</f>
        <v>0</v>
      </c>
      <c r="M244" s="28">
        <f>IF($I244=1,IF(AND($AD$11="yes", $A244&gt;=$AD$12),IF(AND($AD$14="yes", $A244&gt;=$AD$15),0,1),0),0)</f>
        <v>0</v>
      </c>
      <c r="N244" s="28">
        <f>IF($I244=1,IF(AND($AD$14="yes", $A244&gt;=$AD$15),1,0),0)</f>
        <v>0</v>
      </c>
    </row>
    <row r="245" spans="1:14">
      <c r="A245" s="34">
        <v>45259</v>
      </c>
      <c r="B245">
        <f>IF(A245&gt;=U$12,IF(A245&lt;=$U$13,0,1),1)</f>
        <v>1</v>
      </c>
      <c r="D245" s="28">
        <f>IF(ISBLANK(C245)=FALSE,1,0)</f>
        <v>0</v>
      </c>
      <c r="F245" s="28">
        <f>IF(ISBLANK(E245)=FALSE,1,0)</f>
        <v>0</v>
      </c>
      <c r="G245" s="27" t="str">
        <f>_xlfn.IFNA(VLOOKUP(A245,$Z$6:$Z$15,1,FALSE),"Z")</f>
        <v>Z</v>
      </c>
      <c r="H245" s="28">
        <f>IF(G245="Z",0,1)</f>
        <v>0</v>
      </c>
      <c r="I245" s="28">
        <f>IF(B245+D245+F245+H245&gt;0,0,1)</f>
        <v>0</v>
      </c>
      <c r="J245" s="27">
        <v>45258</v>
      </c>
      <c r="L245" s="28">
        <f>IF($I245=1,IF(AND($AD$11="yes", $A245&lt;$AD$12),1,IF(OR($AD$11="no", $AD$11=""),IF(AND(AD$14="yes", A245&lt;AD$15),1,IF(OR(AD$14="no", AD$14=""),1,0)),0)),0)</f>
        <v>0</v>
      </c>
      <c r="M245" s="28">
        <f>IF($I245=1,IF(AND($AD$11="yes", $A245&gt;=$AD$12),IF(AND($AD$14="yes", $A245&gt;=$AD$15),0,1),0),0)</f>
        <v>0</v>
      </c>
      <c r="N245" s="28">
        <f>IF($I245=1,IF(AND($AD$14="yes", $A245&gt;=$AD$15),1,0),0)</f>
        <v>0</v>
      </c>
    </row>
    <row r="246" spans="1:14">
      <c r="A246" s="34">
        <v>45260</v>
      </c>
      <c r="B246">
        <f>IF(A246&gt;=U$12,IF(A246&lt;=$U$13,0,1),1)</f>
        <v>1</v>
      </c>
      <c r="D246" s="28">
        <f>IF(ISBLANK(C246)=FALSE,1,0)</f>
        <v>0</v>
      </c>
      <c r="F246" s="28">
        <f>IF(ISBLANK(E246)=FALSE,1,0)</f>
        <v>0</v>
      </c>
      <c r="G246" s="27" t="str">
        <f>_xlfn.IFNA(VLOOKUP(A246,$Z$6:$Z$15,1,FALSE),"Z")</f>
        <v>Z</v>
      </c>
      <c r="H246" s="28">
        <f>IF(G246="Z",0,1)</f>
        <v>0</v>
      </c>
      <c r="I246" s="28">
        <f>IF(B246+D246+F246+H246&gt;0,0,1)</f>
        <v>0</v>
      </c>
      <c r="J246" s="27">
        <v>45259</v>
      </c>
      <c r="L246" s="28">
        <f>IF($I246=1,IF(AND($AD$11="yes", $A246&lt;$AD$12),1,IF(OR($AD$11="no", $AD$11=""),IF(AND(AD$14="yes", A246&lt;AD$15),1,IF(OR(AD$14="no", AD$14=""),1,0)),0)),0)</f>
        <v>0</v>
      </c>
      <c r="M246" s="28">
        <f>IF($I246=1,IF(AND($AD$11="yes", $A246&gt;=$AD$12),IF(AND($AD$14="yes", $A246&gt;=$AD$15),0,1),0),0)</f>
        <v>0</v>
      </c>
      <c r="N246" s="28">
        <f>IF($I246=1,IF(AND($AD$14="yes", $A246&gt;=$AD$15),1,0),0)</f>
        <v>0</v>
      </c>
    </row>
    <row r="247" spans="1:14">
      <c r="A247" s="34">
        <v>45261</v>
      </c>
      <c r="B247">
        <f>IF(A247&gt;=U$12,IF(A247&lt;=$U$13,0,1),1)</f>
        <v>1</v>
      </c>
      <c r="D247" s="28">
        <f>IF(ISBLANK(C247)=FALSE,1,0)</f>
        <v>0</v>
      </c>
      <c r="F247" s="28">
        <f>IF(ISBLANK(E247)=FALSE,1,0)</f>
        <v>0</v>
      </c>
      <c r="G247" s="27" t="str">
        <f>_xlfn.IFNA(VLOOKUP(A247,$Z$6:$Z$15,1,FALSE),"Z")</f>
        <v>Z</v>
      </c>
      <c r="H247" s="28">
        <f>IF(G247="Z",0,1)</f>
        <v>0</v>
      </c>
      <c r="I247" s="28">
        <f>IF(B247+D247+F247+H247&gt;0,0,1)</f>
        <v>0</v>
      </c>
      <c r="J247" s="27">
        <v>45260</v>
      </c>
      <c r="L247" s="28">
        <f>IF($I247=1,IF(AND($AD$11="yes", $A247&lt;$AD$12),1,IF(OR($AD$11="no", $AD$11=""),IF(AND(AD$14="yes", A247&lt;AD$15),1,IF(OR(AD$14="no", AD$14=""),1,0)),0)),0)</f>
        <v>0</v>
      </c>
      <c r="M247" s="28">
        <f>IF($I247=1,IF(AND($AD$11="yes", $A247&gt;=$AD$12),IF(AND($AD$14="yes", $A247&gt;=$AD$15),0,1),0),0)</f>
        <v>0</v>
      </c>
      <c r="N247" s="28">
        <f>IF($I247=1,IF(AND($AD$14="yes", $A247&gt;=$AD$15),1,0),0)</f>
        <v>0</v>
      </c>
    </row>
    <row r="248" spans="1:14">
      <c r="A248" s="34">
        <v>45262</v>
      </c>
      <c r="B248">
        <f>IF(A248&gt;=U$12,IF(A248&lt;=$U$13,0,1),1)</f>
        <v>1</v>
      </c>
      <c r="D248" s="28">
        <f>IF(ISBLANK(C248)=FALSE,1,0)</f>
        <v>0</v>
      </c>
      <c r="E248" s="27">
        <v>45262</v>
      </c>
      <c r="F248" s="28">
        <f>IF(ISBLANK(E248)=FALSE,1,0)</f>
        <v>1</v>
      </c>
      <c r="G248" s="27" t="str">
        <f>_xlfn.IFNA(VLOOKUP(A248,$Z$6:$Z$15,1,FALSE),"Z")</f>
        <v>Z</v>
      </c>
      <c r="H248" s="28">
        <f>IF(G248="Z",0,1)</f>
        <v>0</v>
      </c>
      <c r="I248" s="28">
        <f>IF(B248+D248+F248+H248&gt;0,0,1)</f>
        <v>0</v>
      </c>
      <c r="J248" s="27">
        <v>45261</v>
      </c>
      <c r="L248" s="28">
        <f>IF($I248=1,IF(AND($AD$11="yes", $A248&lt;$AD$12),1,IF(OR($AD$11="no", $AD$11=""),IF(AND(AD$14="yes", A248&lt;AD$15),1,IF(OR(AD$14="no", AD$14=""),1,0)),0)),0)</f>
        <v>0</v>
      </c>
      <c r="M248" s="28">
        <f>IF($I248=1,IF(AND($AD$11="yes", $A248&gt;=$AD$12),IF(AND($AD$14="yes", $A248&gt;=$AD$15),0,1),0),0)</f>
        <v>0</v>
      </c>
      <c r="N248" s="28">
        <f>IF($I248=1,IF(AND($AD$14="yes", $A248&gt;=$AD$15),1,0),0)</f>
        <v>0</v>
      </c>
    </row>
    <row r="249" spans="1:14">
      <c r="A249" s="34">
        <v>45263</v>
      </c>
      <c r="B249">
        <f>IF(A249&gt;=U$12,IF(A249&lt;=$U$13,0,1),1)</f>
        <v>1</v>
      </c>
      <c r="D249" s="28">
        <f>IF(ISBLANK(C249)=FALSE,1,0)</f>
        <v>0</v>
      </c>
      <c r="E249" s="27">
        <v>45263</v>
      </c>
      <c r="F249" s="28">
        <f>IF(ISBLANK(E249)=FALSE,1,0)</f>
        <v>1</v>
      </c>
      <c r="G249" s="27" t="str">
        <f>_xlfn.IFNA(VLOOKUP(A249,$Z$6:$Z$15,1,FALSE),"Z")</f>
        <v>Z</v>
      </c>
      <c r="H249" s="28">
        <f>IF(G249="Z",0,1)</f>
        <v>0</v>
      </c>
      <c r="I249" s="28">
        <f>IF(B249+D249+F249+H249&gt;0,0,1)</f>
        <v>0</v>
      </c>
      <c r="J249" s="27">
        <v>45262</v>
      </c>
      <c r="L249" s="28">
        <f>IF($I249=1,IF(AND($AD$11="yes", $A249&lt;$AD$12),1,IF(OR($AD$11="no", $AD$11=""),IF(AND(AD$14="yes", A249&lt;AD$15),1,IF(OR(AD$14="no", AD$14=""),1,0)),0)),0)</f>
        <v>0</v>
      </c>
      <c r="M249" s="28">
        <f>IF($I249=1,IF(AND($AD$11="yes", $A249&gt;=$AD$12),IF(AND($AD$14="yes", $A249&gt;=$AD$15),0,1),0),0)</f>
        <v>0</v>
      </c>
      <c r="N249" s="28">
        <f>IF($I249=1,IF(AND($AD$14="yes", $A249&gt;=$AD$15),1,0),0)</f>
        <v>0</v>
      </c>
    </row>
    <row r="250" spans="1:14">
      <c r="A250" s="34">
        <v>45264</v>
      </c>
      <c r="B250">
        <f>IF(A250&gt;=U$12,IF(A250&lt;=$U$13,0,1),1)</f>
        <v>1</v>
      </c>
      <c r="D250" s="28">
        <f>IF(ISBLANK(C250)=FALSE,1,0)</f>
        <v>0</v>
      </c>
      <c r="F250" s="28">
        <f>IF(ISBLANK(E250)=FALSE,1,0)</f>
        <v>0</v>
      </c>
      <c r="G250" s="27" t="str">
        <f>_xlfn.IFNA(VLOOKUP(A250,$Z$6:$Z$15,1,FALSE),"Z")</f>
        <v>Z</v>
      </c>
      <c r="H250" s="28">
        <f>IF(G250="Z",0,1)</f>
        <v>0</v>
      </c>
      <c r="I250" s="28">
        <f>IF(B250+D250+F250+H250&gt;0,0,1)</f>
        <v>0</v>
      </c>
      <c r="J250" s="27">
        <v>45263</v>
      </c>
      <c r="L250" s="28">
        <f>IF($I250=1,IF(AND($AD$11="yes", $A250&lt;$AD$12),1,IF(OR($AD$11="no", $AD$11=""),IF(AND(AD$14="yes", A250&lt;AD$15),1,IF(OR(AD$14="no", AD$14=""),1,0)),0)),0)</f>
        <v>0</v>
      </c>
      <c r="M250" s="28">
        <f>IF($I250=1,IF(AND($AD$11="yes", $A250&gt;=$AD$12),IF(AND($AD$14="yes", $A250&gt;=$AD$15),0,1),0),0)</f>
        <v>0</v>
      </c>
      <c r="N250" s="28">
        <f>IF($I250=1,IF(AND($AD$14="yes", $A250&gt;=$AD$15),1,0),0)</f>
        <v>0</v>
      </c>
    </row>
    <row r="251" spans="1:14">
      <c r="A251" s="34">
        <v>45265</v>
      </c>
      <c r="B251">
        <f>IF(A251&gt;=U$12,IF(A251&lt;=$U$13,0,1),1)</f>
        <v>1</v>
      </c>
      <c r="D251" s="28">
        <f>IF(ISBLANK(C251)=FALSE,1,0)</f>
        <v>0</v>
      </c>
      <c r="F251" s="28">
        <f>IF(ISBLANK(E251)=FALSE,1,0)</f>
        <v>0</v>
      </c>
      <c r="G251" s="27" t="str">
        <f>_xlfn.IFNA(VLOOKUP(A251,$Z$6:$Z$15,1,FALSE),"Z")</f>
        <v>Z</v>
      </c>
      <c r="H251" s="28">
        <f>IF(G251="Z",0,1)</f>
        <v>0</v>
      </c>
      <c r="I251" s="28">
        <f>IF(B251+D251+F251+H251&gt;0,0,1)</f>
        <v>0</v>
      </c>
      <c r="J251" s="27">
        <v>45264</v>
      </c>
      <c r="L251" s="28">
        <f>IF($I251=1,IF(AND($AD$11="yes", $A251&lt;$AD$12),1,IF(OR($AD$11="no", $AD$11=""),IF(AND(AD$14="yes", A251&lt;AD$15),1,IF(OR(AD$14="no", AD$14=""),1,0)),0)),0)</f>
        <v>0</v>
      </c>
      <c r="M251" s="28">
        <f>IF($I251=1,IF(AND($AD$11="yes", $A251&gt;=$AD$12),IF(AND($AD$14="yes", $A251&gt;=$AD$15),0,1),0),0)</f>
        <v>0</v>
      </c>
      <c r="N251" s="28">
        <f>IF($I251=1,IF(AND($AD$14="yes", $A251&gt;=$AD$15),1,0),0)</f>
        <v>0</v>
      </c>
    </row>
    <row r="252" spans="1:14">
      <c r="A252" s="34">
        <v>45266</v>
      </c>
      <c r="B252">
        <f>IF(A252&gt;=U$12,IF(A252&lt;=$U$13,0,1),1)</f>
        <v>1</v>
      </c>
      <c r="D252" s="28">
        <f>IF(ISBLANK(C252)=FALSE,1,0)</f>
        <v>0</v>
      </c>
      <c r="F252" s="28">
        <f>IF(ISBLANK(E252)=FALSE,1,0)</f>
        <v>0</v>
      </c>
      <c r="G252" s="27" t="str">
        <f>_xlfn.IFNA(VLOOKUP(A252,$Z$6:$Z$15,1,FALSE),"Z")</f>
        <v>Z</v>
      </c>
      <c r="H252" s="28">
        <f>IF(G252="Z",0,1)</f>
        <v>0</v>
      </c>
      <c r="I252" s="28">
        <f>IF(B252+D252+F252+H252&gt;0,0,1)</f>
        <v>0</v>
      </c>
      <c r="J252" s="27">
        <v>45265</v>
      </c>
      <c r="L252" s="28">
        <f>IF($I252=1,IF(AND($AD$11="yes", $A252&lt;$AD$12),1,IF(OR($AD$11="no", $AD$11=""),IF(AND(AD$14="yes", A252&lt;AD$15),1,IF(OR(AD$14="no", AD$14=""),1,0)),0)),0)</f>
        <v>0</v>
      </c>
      <c r="M252" s="28">
        <f>IF($I252=1,IF(AND($AD$11="yes", $A252&gt;=$AD$12),IF(AND($AD$14="yes", $A252&gt;=$AD$15),0,1),0),0)</f>
        <v>0</v>
      </c>
      <c r="N252" s="28">
        <f>IF($I252=1,IF(AND($AD$14="yes", $A252&gt;=$AD$15),1,0),0)</f>
        <v>0</v>
      </c>
    </row>
    <row r="253" spans="1:14">
      <c r="A253" s="34">
        <v>45267</v>
      </c>
      <c r="B253">
        <f>IF(A253&gt;=U$12,IF(A253&lt;=$U$13,0,1),1)</f>
        <v>1</v>
      </c>
      <c r="D253" s="28">
        <f>IF(ISBLANK(C253)=FALSE,1,0)</f>
        <v>0</v>
      </c>
      <c r="F253" s="28">
        <f>IF(ISBLANK(E253)=FALSE,1,0)</f>
        <v>0</v>
      </c>
      <c r="G253" s="27" t="str">
        <f>_xlfn.IFNA(VLOOKUP(A253,$Z$6:$Z$15,1,FALSE),"Z")</f>
        <v>Z</v>
      </c>
      <c r="H253" s="28">
        <f>IF(G253="Z",0,1)</f>
        <v>0</v>
      </c>
      <c r="I253" s="28">
        <f>IF(B253+D253+F253+H253&gt;0,0,1)</f>
        <v>0</v>
      </c>
      <c r="J253" s="27">
        <v>45266</v>
      </c>
      <c r="L253" s="28">
        <f>IF($I253=1,IF(AND($AD$11="yes", $A253&lt;$AD$12),1,IF(OR($AD$11="no", $AD$11=""),IF(AND(AD$14="yes", A253&lt;AD$15),1,IF(OR(AD$14="no", AD$14=""),1,0)),0)),0)</f>
        <v>0</v>
      </c>
      <c r="M253" s="28">
        <f>IF($I253=1,IF(AND($AD$11="yes", $A253&gt;=$AD$12),IF(AND($AD$14="yes", $A253&gt;=$AD$15),0,1),0),0)</f>
        <v>0</v>
      </c>
      <c r="N253" s="28">
        <f>IF($I253=1,IF(AND($AD$14="yes", $A253&gt;=$AD$15),1,0),0)</f>
        <v>0</v>
      </c>
    </row>
    <row r="254" spans="1:14">
      <c r="A254" s="34">
        <v>45268</v>
      </c>
      <c r="B254">
        <f>IF(A254&gt;=U$12,IF(A254&lt;=$U$13,0,1),1)</f>
        <v>1</v>
      </c>
      <c r="D254" s="28">
        <f>IF(ISBLANK(C254)=FALSE,1,0)</f>
        <v>0</v>
      </c>
      <c r="F254" s="28">
        <f>IF(ISBLANK(E254)=FALSE,1,0)</f>
        <v>0</v>
      </c>
      <c r="G254" s="27" t="str">
        <f>_xlfn.IFNA(VLOOKUP(A254,$Z$6:$Z$15,1,FALSE),"Z")</f>
        <v>Z</v>
      </c>
      <c r="H254" s="28">
        <f>IF(G254="Z",0,1)</f>
        <v>0</v>
      </c>
      <c r="I254" s="28">
        <f>IF(B254+D254+F254+H254&gt;0,0,1)</f>
        <v>0</v>
      </c>
      <c r="J254" s="27">
        <v>45267</v>
      </c>
      <c r="L254" s="28">
        <f>IF($I254=1,IF(AND($AD$11="yes", $A254&lt;$AD$12),1,IF(OR($AD$11="no", $AD$11=""),IF(AND(AD$14="yes", A254&lt;AD$15),1,IF(OR(AD$14="no", AD$14=""),1,0)),0)),0)</f>
        <v>0</v>
      </c>
      <c r="M254" s="28">
        <f>IF($I254=1,IF(AND($AD$11="yes", $A254&gt;=$AD$12),IF(AND($AD$14="yes", $A254&gt;=$AD$15),0,1),0),0)</f>
        <v>0</v>
      </c>
      <c r="N254" s="28">
        <f>IF($I254=1,IF(AND($AD$14="yes", $A254&gt;=$AD$15),1,0),0)</f>
        <v>0</v>
      </c>
    </row>
    <row r="255" spans="1:14">
      <c r="A255" s="34">
        <v>45269</v>
      </c>
      <c r="B255">
        <f>IF(A255&gt;=U$12,IF(A255&lt;=$U$13,0,1),1)</f>
        <v>1</v>
      </c>
      <c r="D255" s="28">
        <f>IF(ISBLANK(C255)=FALSE,1,0)</f>
        <v>0</v>
      </c>
      <c r="E255" s="27">
        <v>45269</v>
      </c>
      <c r="F255" s="28">
        <f>IF(ISBLANK(E255)=FALSE,1,0)</f>
        <v>1</v>
      </c>
      <c r="G255" s="27" t="str">
        <f>_xlfn.IFNA(VLOOKUP(A255,$Z$6:$Z$15,1,FALSE),"Z")</f>
        <v>Z</v>
      </c>
      <c r="H255" s="28">
        <f>IF(G255="Z",0,1)</f>
        <v>0</v>
      </c>
      <c r="I255" s="28">
        <f>IF(B255+D255+F255+H255&gt;0,0,1)</f>
        <v>0</v>
      </c>
      <c r="J255" s="27">
        <v>45268</v>
      </c>
      <c r="L255" s="28">
        <f>IF($I255=1,IF(AND($AD$11="yes", $A255&lt;$AD$12),1,IF(OR($AD$11="no", $AD$11=""),IF(AND(AD$14="yes", A255&lt;AD$15),1,IF(OR(AD$14="no", AD$14=""),1,0)),0)),0)</f>
        <v>0</v>
      </c>
      <c r="M255" s="28">
        <f>IF($I255=1,IF(AND($AD$11="yes", $A255&gt;=$AD$12),IF(AND($AD$14="yes", $A255&gt;=$AD$15),0,1),0),0)</f>
        <v>0</v>
      </c>
      <c r="N255" s="28">
        <f>IF($I255=1,IF(AND($AD$14="yes", $A255&gt;=$AD$15),1,0),0)</f>
        <v>0</v>
      </c>
    </row>
    <row r="256" spans="1:14">
      <c r="A256" s="34">
        <v>45270</v>
      </c>
      <c r="B256">
        <f>IF(A256&gt;=U$12,IF(A256&lt;=$U$13,0,1),1)</f>
        <v>1</v>
      </c>
      <c r="D256" s="28">
        <f>IF(ISBLANK(C256)=FALSE,1,0)</f>
        <v>0</v>
      </c>
      <c r="E256" s="27">
        <v>45270</v>
      </c>
      <c r="F256" s="28">
        <f>IF(ISBLANK(E256)=FALSE,1,0)</f>
        <v>1</v>
      </c>
      <c r="G256" s="27" t="str">
        <f>_xlfn.IFNA(VLOOKUP(A256,$Z$6:$Z$15,1,FALSE),"Z")</f>
        <v>Z</v>
      </c>
      <c r="H256" s="28">
        <f>IF(G256="Z",0,1)</f>
        <v>0</v>
      </c>
      <c r="I256" s="28">
        <f>IF(B256+D256+F256+H256&gt;0,0,1)</f>
        <v>0</v>
      </c>
      <c r="J256" s="27">
        <v>45269</v>
      </c>
      <c r="L256" s="28">
        <f>IF($I256=1,IF(AND($AD$11="yes", $A256&lt;$AD$12),1,IF(OR($AD$11="no", $AD$11=""),IF(AND(AD$14="yes", A256&lt;AD$15),1,IF(OR(AD$14="no", AD$14=""),1,0)),0)),0)</f>
        <v>0</v>
      </c>
      <c r="M256" s="28">
        <f>IF($I256=1,IF(AND($AD$11="yes", $A256&gt;=$AD$12),IF(AND($AD$14="yes", $A256&gt;=$AD$15),0,1),0),0)</f>
        <v>0</v>
      </c>
      <c r="N256" s="28">
        <f>IF($I256=1,IF(AND($AD$14="yes", $A256&gt;=$AD$15),1,0),0)</f>
        <v>0</v>
      </c>
    </row>
    <row r="257" spans="1:14">
      <c r="A257" s="34">
        <v>45271</v>
      </c>
      <c r="B257">
        <f>IF(A257&gt;=U$12,IF(A257&lt;=$U$13,0,1),1)</f>
        <v>1</v>
      </c>
      <c r="D257" s="28">
        <f>IF(ISBLANK(C257)=FALSE,1,0)</f>
        <v>0</v>
      </c>
      <c r="F257" s="28">
        <f>IF(ISBLANK(E257)=FALSE,1,0)</f>
        <v>0</v>
      </c>
      <c r="G257" s="27" t="str">
        <f>_xlfn.IFNA(VLOOKUP(A257,$Z$6:$Z$15,1,FALSE),"Z")</f>
        <v>Z</v>
      </c>
      <c r="H257" s="28">
        <f>IF(G257="Z",0,1)</f>
        <v>0</v>
      </c>
      <c r="I257" s="28">
        <f>IF(B257+D257+F257+H257&gt;0,0,1)</f>
        <v>0</v>
      </c>
      <c r="J257" s="27">
        <v>45270</v>
      </c>
      <c r="L257" s="28">
        <f>IF($I257=1,IF(AND($AD$11="yes", $A257&lt;$AD$12),1,IF(OR($AD$11="no", $AD$11=""),IF(AND(AD$14="yes", A257&lt;AD$15),1,IF(OR(AD$14="no", AD$14=""),1,0)),0)),0)</f>
        <v>0</v>
      </c>
      <c r="M257" s="28">
        <f>IF($I257=1,IF(AND($AD$11="yes", $A257&gt;=$AD$12),IF(AND($AD$14="yes", $A257&gt;=$AD$15),0,1),0),0)</f>
        <v>0</v>
      </c>
      <c r="N257" s="28">
        <f>IF($I257=1,IF(AND($AD$14="yes", $A257&gt;=$AD$15),1,0),0)</f>
        <v>0</v>
      </c>
    </row>
    <row r="258" spans="1:14">
      <c r="A258" s="34">
        <v>45272</v>
      </c>
      <c r="B258">
        <f>IF(A258&gt;=U$12,IF(A258&lt;=$U$13,0,1),1)</f>
        <v>1</v>
      </c>
      <c r="D258" s="28">
        <f>IF(ISBLANK(C258)=FALSE,1,0)</f>
        <v>0</v>
      </c>
      <c r="F258" s="28">
        <f>IF(ISBLANK(E258)=FALSE,1,0)</f>
        <v>0</v>
      </c>
      <c r="G258" s="27" t="str">
        <f>_xlfn.IFNA(VLOOKUP(A258,$Z$6:$Z$15,1,FALSE),"Z")</f>
        <v>Z</v>
      </c>
      <c r="H258" s="28">
        <f>IF(G258="Z",0,1)</f>
        <v>0</v>
      </c>
      <c r="I258" s="28">
        <f>IF(B258+D258+F258+H258&gt;0,0,1)</f>
        <v>0</v>
      </c>
      <c r="J258" s="27">
        <v>45271</v>
      </c>
      <c r="L258" s="28">
        <f>IF($I258=1,IF(AND($AD$11="yes", $A258&lt;$AD$12),1,IF(OR($AD$11="no", $AD$11=""),IF(AND(AD$14="yes", A258&lt;AD$15),1,IF(OR(AD$14="no", AD$14=""),1,0)),0)),0)</f>
        <v>0</v>
      </c>
      <c r="M258" s="28">
        <f>IF($I258=1,IF(AND($AD$11="yes", $A258&gt;=$AD$12),IF(AND($AD$14="yes", $A258&gt;=$AD$15),0,1),0),0)</f>
        <v>0</v>
      </c>
      <c r="N258" s="28">
        <f>IF($I258=1,IF(AND($AD$14="yes", $A258&gt;=$AD$15),1,0),0)</f>
        <v>0</v>
      </c>
    </row>
    <row r="259" spans="1:14">
      <c r="A259" s="34">
        <v>45273</v>
      </c>
      <c r="B259">
        <f>IF(A259&gt;=U$12,IF(A259&lt;=$U$13,0,1),1)</f>
        <v>1</v>
      </c>
      <c r="D259" s="28">
        <f>IF(ISBLANK(C259)=FALSE,1,0)</f>
        <v>0</v>
      </c>
      <c r="F259" s="28">
        <f>IF(ISBLANK(E259)=FALSE,1,0)</f>
        <v>0</v>
      </c>
      <c r="G259" s="27" t="str">
        <f>_xlfn.IFNA(VLOOKUP(A259,$Z$6:$Z$15,1,FALSE),"Z")</f>
        <v>Z</v>
      </c>
      <c r="H259" s="28">
        <f>IF(G259="Z",0,1)</f>
        <v>0</v>
      </c>
      <c r="I259" s="28">
        <f>IF(B259+D259+F259+H259&gt;0,0,1)</f>
        <v>0</v>
      </c>
      <c r="J259" s="27">
        <v>45272</v>
      </c>
      <c r="L259" s="28">
        <f>IF($I259=1,IF(AND($AD$11="yes", $A259&lt;$AD$12),1,IF(OR($AD$11="no", $AD$11=""),IF(AND(AD$14="yes", A259&lt;AD$15),1,IF(OR(AD$14="no", AD$14=""),1,0)),0)),0)</f>
        <v>0</v>
      </c>
      <c r="M259" s="28">
        <f>IF($I259=1,IF(AND($AD$11="yes", $A259&gt;=$AD$12),IF(AND($AD$14="yes", $A259&gt;=$AD$15),0,1),0),0)</f>
        <v>0</v>
      </c>
      <c r="N259" s="28">
        <f>IF($I259=1,IF(AND($AD$14="yes", $A259&gt;=$AD$15),1,0),0)</f>
        <v>0</v>
      </c>
    </row>
    <row r="260" spans="1:14">
      <c r="A260" s="34">
        <v>45274</v>
      </c>
      <c r="B260">
        <f>IF(A260&gt;=U$12,IF(A260&lt;=$U$13,0,1),1)</f>
        <v>1</v>
      </c>
      <c r="D260" s="28">
        <f>IF(ISBLANK(C260)=FALSE,1,0)</f>
        <v>0</v>
      </c>
      <c r="F260" s="28">
        <f>IF(ISBLANK(E260)=FALSE,1,0)</f>
        <v>0</v>
      </c>
      <c r="G260" s="27" t="str">
        <f>_xlfn.IFNA(VLOOKUP(A260,$Z$6:$Z$15,1,FALSE),"Z")</f>
        <v>Z</v>
      </c>
      <c r="H260" s="28">
        <f>IF(G260="Z",0,1)</f>
        <v>0</v>
      </c>
      <c r="I260" s="28">
        <f>IF(B260+D260+F260+H260&gt;0,0,1)</f>
        <v>0</v>
      </c>
      <c r="J260" s="27">
        <v>45273</v>
      </c>
      <c r="L260" s="28">
        <f>IF($I260=1,IF(AND($AD$11="yes", $A260&lt;$AD$12),1,IF(OR($AD$11="no", $AD$11=""),IF(AND(AD$14="yes", A260&lt;AD$15),1,IF(OR(AD$14="no", AD$14=""),1,0)),0)),0)</f>
        <v>0</v>
      </c>
      <c r="M260" s="28">
        <f>IF($I260=1,IF(AND($AD$11="yes", $A260&gt;=$AD$12),IF(AND($AD$14="yes", $A260&gt;=$AD$15),0,1),0),0)</f>
        <v>0</v>
      </c>
      <c r="N260" s="28">
        <f>IF($I260=1,IF(AND($AD$14="yes", $A260&gt;=$AD$15),1,0),0)</f>
        <v>0</v>
      </c>
    </row>
    <row r="261" spans="1:14">
      <c r="A261" s="34">
        <v>45275</v>
      </c>
      <c r="B261">
        <f>IF(A261&gt;=U$12,IF(A261&lt;=$U$13,0,1),1)</f>
        <v>1</v>
      </c>
      <c r="D261" s="28">
        <f>IF(ISBLANK(C261)=FALSE,1,0)</f>
        <v>0</v>
      </c>
      <c r="F261" s="28">
        <f>IF(ISBLANK(E261)=FALSE,1,0)</f>
        <v>0</v>
      </c>
      <c r="G261" s="27" t="str">
        <f>_xlfn.IFNA(VLOOKUP(A261,$Z$6:$Z$15,1,FALSE),"Z")</f>
        <v>Z</v>
      </c>
      <c r="H261" s="28">
        <f>IF(G261="Z",0,1)</f>
        <v>0</v>
      </c>
      <c r="I261" s="28">
        <f>IF(B261+D261+F261+H261&gt;0,0,1)</f>
        <v>0</v>
      </c>
      <c r="J261" s="27">
        <v>45274</v>
      </c>
      <c r="L261" s="28">
        <f>IF($I261=1,IF(AND($AD$11="yes", $A261&lt;$AD$12),1,IF(OR($AD$11="no", $AD$11=""),IF(AND(AD$14="yes", A261&lt;AD$15),1,IF(OR(AD$14="no", AD$14=""),1,0)),0)),0)</f>
        <v>0</v>
      </c>
      <c r="M261" s="28">
        <f>IF($I261=1,IF(AND($AD$11="yes", $A261&gt;=$AD$12),IF(AND($AD$14="yes", $A261&gt;=$AD$15),0,1),0),0)</f>
        <v>0</v>
      </c>
      <c r="N261" s="28">
        <f>IF($I261=1,IF(AND($AD$14="yes", $A261&gt;=$AD$15),1,0),0)</f>
        <v>0</v>
      </c>
    </row>
    <row r="262" spans="1:14">
      <c r="A262" s="34">
        <v>45276</v>
      </c>
      <c r="B262">
        <f>IF(A262&gt;=U$12,IF(A262&lt;=$U$13,0,1),1)</f>
        <v>1</v>
      </c>
      <c r="D262" s="28">
        <f>IF(ISBLANK(C262)=FALSE,1,0)</f>
        <v>0</v>
      </c>
      <c r="E262" s="27">
        <v>45276</v>
      </c>
      <c r="F262" s="28">
        <f>IF(ISBLANK(E262)=FALSE,1,0)</f>
        <v>1</v>
      </c>
      <c r="G262" s="27" t="str">
        <f>_xlfn.IFNA(VLOOKUP(A262,$Z$6:$Z$15,1,FALSE),"Z")</f>
        <v>Z</v>
      </c>
      <c r="H262" s="28">
        <f>IF(G262="Z",0,1)</f>
        <v>0</v>
      </c>
      <c r="I262" s="28">
        <f>IF(B262+D262+F262+H262&gt;0,0,1)</f>
        <v>0</v>
      </c>
      <c r="J262" s="27">
        <v>45275</v>
      </c>
      <c r="L262" s="28">
        <f>IF($I262=1,IF(AND($AD$11="yes", $A262&lt;$AD$12),1,IF(OR($AD$11="no", $AD$11=""),IF(AND(AD$14="yes", A262&lt;AD$15),1,IF(OR(AD$14="no", AD$14=""),1,0)),0)),0)</f>
        <v>0</v>
      </c>
      <c r="M262" s="28">
        <f>IF($I262=1,IF(AND($AD$11="yes", $A262&gt;=$AD$12),IF(AND($AD$14="yes", $A262&gt;=$AD$15),0,1),0),0)</f>
        <v>0</v>
      </c>
      <c r="N262" s="28">
        <f>IF($I262=1,IF(AND($AD$14="yes", $A262&gt;=$AD$15),1,0),0)</f>
        <v>0</v>
      </c>
    </row>
    <row r="263" spans="1:14">
      <c r="A263" s="34">
        <v>45277</v>
      </c>
      <c r="B263">
        <f>IF(A263&gt;=U$12,IF(A263&lt;=$U$13,0,1),1)</f>
        <v>1</v>
      </c>
      <c r="D263" s="28">
        <f>IF(ISBLANK(C263)=FALSE,1,0)</f>
        <v>0</v>
      </c>
      <c r="E263" s="27">
        <v>45277</v>
      </c>
      <c r="F263" s="28">
        <f>IF(ISBLANK(E263)=FALSE,1,0)</f>
        <v>1</v>
      </c>
      <c r="G263" s="27" t="str">
        <f>_xlfn.IFNA(VLOOKUP(A263,$Z$6:$Z$15,1,FALSE),"Z")</f>
        <v>Z</v>
      </c>
      <c r="H263" s="28">
        <f>IF(G263="Z",0,1)</f>
        <v>0</v>
      </c>
      <c r="I263" s="28">
        <f>IF(B263+D263+F263+H263&gt;0,0,1)</f>
        <v>0</v>
      </c>
      <c r="J263" s="27">
        <v>45276</v>
      </c>
      <c r="L263" s="28">
        <f>IF($I263=1,IF(AND($AD$11="yes", $A263&lt;$AD$12),1,IF(OR($AD$11="no", $AD$11=""),IF(AND(AD$14="yes", A263&lt;AD$15),1,IF(OR(AD$14="no", AD$14=""),1,0)),0)),0)</f>
        <v>0</v>
      </c>
      <c r="M263" s="28">
        <f>IF($I263=1,IF(AND($AD$11="yes", $A263&gt;=$AD$12),IF(AND($AD$14="yes", $A263&gt;=$AD$15),0,1),0),0)</f>
        <v>0</v>
      </c>
      <c r="N263" s="28">
        <f>IF($I263=1,IF(AND($AD$14="yes", $A263&gt;=$AD$15),1,0),0)</f>
        <v>0</v>
      </c>
    </row>
    <row r="264" spans="1:14">
      <c r="A264" s="34">
        <v>45278</v>
      </c>
      <c r="B264">
        <f>IF(A264&gt;=U$12,IF(A264&lt;=$U$13,0,1),1)</f>
        <v>1</v>
      </c>
      <c r="D264" s="28">
        <f>IF(ISBLANK(C264)=FALSE,1,0)</f>
        <v>0</v>
      </c>
      <c r="F264" s="28">
        <f>IF(ISBLANK(E264)=FALSE,1,0)</f>
        <v>0</v>
      </c>
      <c r="G264" s="27" t="str">
        <f>_xlfn.IFNA(VLOOKUP(A264,$Z$6:$Z$15,1,FALSE),"Z")</f>
        <v>Z</v>
      </c>
      <c r="H264" s="28">
        <f>IF(G264="Z",0,1)</f>
        <v>0</v>
      </c>
      <c r="I264" s="28">
        <f>IF(B264+D264+F264+H264&gt;0,0,1)</f>
        <v>0</v>
      </c>
      <c r="J264" s="27">
        <v>45277</v>
      </c>
      <c r="L264" s="28">
        <f>IF($I264=1,IF(AND($AD$11="yes", $A264&lt;$AD$12),1,IF(OR($AD$11="no", $AD$11=""),IF(AND(AD$14="yes", A264&lt;AD$15),1,IF(OR(AD$14="no", AD$14=""),1,0)),0)),0)</f>
        <v>0</v>
      </c>
      <c r="M264" s="28">
        <f>IF($I264=1,IF(AND($AD$11="yes", $A264&gt;=$AD$12),IF(AND($AD$14="yes", $A264&gt;=$AD$15),0,1),0),0)</f>
        <v>0</v>
      </c>
      <c r="N264" s="28">
        <f>IF($I264=1,IF(AND($AD$14="yes", $A264&gt;=$AD$15),1,0),0)</f>
        <v>0</v>
      </c>
    </row>
    <row r="265" spans="1:14">
      <c r="A265" s="34">
        <v>45279</v>
      </c>
      <c r="B265">
        <f>IF(A265&gt;=U$12,IF(A265&lt;=$U$13,0,1),1)</f>
        <v>1</v>
      </c>
      <c r="D265" s="28">
        <f>IF(ISBLANK(C265)=FALSE,1,0)</f>
        <v>0</v>
      </c>
      <c r="F265" s="28">
        <f>IF(ISBLANK(E265)=FALSE,1,0)</f>
        <v>0</v>
      </c>
      <c r="G265" s="27" t="str">
        <f>_xlfn.IFNA(VLOOKUP(A265,$Z$6:$Z$15,1,FALSE),"Z")</f>
        <v>Z</v>
      </c>
      <c r="H265" s="28">
        <f>IF(G265="Z",0,1)</f>
        <v>0</v>
      </c>
      <c r="I265" s="28">
        <f>IF(B265+D265+F265+H265&gt;0,0,1)</f>
        <v>0</v>
      </c>
      <c r="J265" s="27">
        <v>45278</v>
      </c>
      <c r="L265" s="28">
        <f>IF($I265=1,IF(AND($AD$11="yes", $A265&lt;$AD$12),1,IF(OR($AD$11="no", $AD$11=""),IF(AND(AD$14="yes", A265&lt;AD$15),1,IF(OR(AD$14="no", AD$14=""),1,0)),0)),0)</f>
        <v>0</v>
      </c>
      <c r="M265" s="28">
        <f>IF($I265=1,IF(AND($AD$11="yes", $A265&gt;=$AD$12),IF(AND($AD$14="yes", $A265&gt;=$AD$15),0,1),0),0)</f>
        <v>0</v>
      </c>
      <c r="N265" s="28">
        <f>IF($I265=1,IF(AND($AD$14="yes", $A265&gt;=$AD$15),1,0),0)</f>
        <v>0</v>
      </c>
    </row>
    <row r="266" spans="1:14">
      <c r="A266" s="34">
        <v>45280</v>
      </c>
      <c r="B266">
        <f>IF(A266&gt;=U$12,IF(A266&lt;=$U$13,0,1),1)</f>
        <v>1</v>
      </c>
      <c r="D266" s="28">
        <f>IF(ISBLANK(C266)=FALSE,1,0)</f>
        <v>0</v>
      </c>
      <c r="F266" s="28">
        <f>IF(ISBLANK(E266)=FALSE,1,0)</f>
        <v>0</v>
      </c>
      <c r="G266" s="27" t="str">
        <f>_xlfn.IFNA(VLOOKUP(A266,$Z$6:$Z$15,1,FALSE),"Z")</f>
        <v>Z</v>
      </c>
      <c r="H266" s="28">
        <f>IF(G266="Z",0,1)</f>
        <v>0</v>
      </c>
      <c r="I266" s="28">
        <f>IF(B266+D266+F266+H266&gt;0,0,1)</f>
        <v>0</v>
      </c>
      <c r="J266" s="27">
        <v>45279</v>
      </c>
      <c r="L266" s="28">
        <f>IF($I266=1,IF(AND($AD$11="yes", $A266&lt;$AD$12),1,IF(OR($AD$11="no", $AD$11=""),IF(AND(AD$14="yes", A266&lt;AD$15),1,IF(OR(AD$14="no", AD$14=""),1,0)),0)),0)</f>
        <v>0</v>
      </c>
      <c r="M266" s="28">
        <f>IF($I266=1,IF(AND($AD$11="yes", $A266&gt;=$AD$12),IF(AND($AD$14="yes", $A266&gt;=$AD$15),0,1),0),0)</f>
        <v>0</v>
      </c>
      <c r="N266" s="28">
        <f>IF($I266=1,IF(AND($AD$14="yes", $A266&gt;=$AD$15),1,0),0)</f>
        <v>0</v>
      </c>
    </row>
    <row r="267" spans="1:14">
      <c r="A267" s="34">
        <v>45281</v>
      </c>
      <c r="B267">
        <f>IF(A267&gt;=U$12,IF(A267&lt;=$U$13,0,1),1)</f>
        <v>1</v>
      </c>
      <c r="C267" s="27">
        <v>45281</v>
      </c>
      <c r="D267" s="28">
        <f>IF(ISBLANK(C267)=FALSE,1,0)</f>
        <v>1</v>
      </c>
      <c r="F267" s="28">
        <f>IF(ISBLANK(E267)=FALSE,1,0)</f>
        <v>0</v>
      </c>
      <c r="G267" s="27" t="str">
        <f>_xlfn.IFNA(VLOOKUP(A267,$Z$6:$Z$15,1,FALSE),"Z")</f>
        <v>Z</v>
      </c>
      <c r="H267" s="28">
        <f>IF(G267="Z",0,1)</f>
        <v>0</v>
      </c>
      <c r="I267" s="28">
        <f>IF(B267+D267+F267+H267&gt;0,0,1)</f>
        <v>0</v>
      </c>
      <c r="J267" s="27">
        <v>45280</v>
      </c>
      <c r="L267" s="28">
        <f>IF($I267=1,IF(AND($AD$11="yes", $A267&lt;$AD$12),1,IF(OR($AD$11="no", $AD$11=""),IF(AND(AD$14="yes", A267&lt;AD$15),1,IF(OR(AD$14="no", AD$14=""),1,0)),0)),0)</f>
        <v>0</v>
      </c>
      <c r="M267" s="28">
        <f>IF($I267=1,IF(AND($AD$11="yes", $A267&gt;=$AD$12),IF(AND($AD$14="yes", $A267&gt;=$AD$15),0,1),0),0)</f>
        <v>0</v>
      </c>
      <c r="N267" s="28">
        <f>IF($I267=1,IF(AND($AD$14="yes", $A267&gt;=$AD$15),1,0),0)</f>
        <v>0</v>
      </c>
    </row>
    <row r="268" spans="1:14">
      <c r="A268" s="34">
        <v>45282</v>
      </c>
      <c r="B268">
        <f>IF(A268&gt;=U$12,IF(A268&lt;=$U$13,0,1),1)</f>
        <v>1</v>
      </c>
      <c r="C268" s="27">
        <v>45282</v>
      </c>
      <c r="D268" s="28">
        <f>IF(ISBLANK(C268)=FALSE,1,0)</f>
        <v>1</v>
      </c>
      <c r="F268" s="28">
        <f>IF(ISBLANK(E268)=FALSE,1,0)</f>
        <v>0</v>
      </c>
      <c r="G268" s="27" t="str">
        <f>_xlfn.IFNA(VLOOKUP(A268,$Z$6:$Z$15,1,FALSE),"Z")</f>
        <v>Z</v>
      </c>
      <c r="H268" s="28">
        <f>IF(G268="Z",0,1)</f>
        <v>0</v>
      </c>
      <c r="I268" s="28">
        <f>IF(B268+D268+F268+H268&gt;0,0,1)</f>
        <v>0</v>
      </c>
      <c r="J268" s="27">
        <v>45281</v>
      </c>
      <c r="L268" s="28">
        <f>IF($I268=1,IF(AND($AD$11="yes", $A268&lt;$AD$12),1,IF(OR($AD$11="no", $AD$11=""),IF(AND(AD$14="yes", A268&lt;AD$15),1,IF(OR(AD$14="no", AD$14=""),1,0)),0)),0)</f>
        <v>0</v>
      </c>
      <c r="M268" s="28">
        <f>IF($I268=1,IF(AND($AD$11="yes", $A268&gt;=$AD$12),IF(AND($AD$14="yes", $A268&gt;=$AD$15),0,1),0),0)</f>
        <v>0</v>
      </c>
      <c r="N268" s="28">
        <f>IF($I268=1,IF(AND($AD$14="yes", $A268&gt;=$AD$15),1,0),0)</f>
        <v>0</v>
      </c>
    </row>
    <row r="269" spans="1:14">
      <c r="A269" s="34">
        <v>45283</v>
      </c>
      <c r="B269">
        <f>IF(A269&gt;=U$12,IF(A269&lt;=$U$13,0,1),1)</f>
        <v>1</v>
      </c>
      <c r="C269" s="27">
        <v>45283</v>
      </c>
      <c r="D269" s="28">
        <f>IF(ISBLANK(C269)=FALSE,1,0)</f>
        <v>1</v>
      </c>
      <c r="E269" s="27">
        <v>45283</v>
      </c>
      <c r="F269" s="28">
        <f>IF(ISBLANK(E269)=FALSE,1,0)</f>
        <v>1</v>
      </c>
      <c r="G269" s="27" t="str">
        <f>_xlfn.IFNA(VLOOKUP(A269,$Z$6:$Z$15,1,FALSE),"Z")</f>
        <v>Z</v>
      </c>
      <c r="H269" s="28">
        <f>IF(G269="Z",0,1)</f>
        <v>0</v>
      </c>
      <c r="I269" s="28">
        <f>IF(B269+D269+F269+H269&gt;0,0,1)</f>
        <v>0</v>
      </c>
      <c r="J269" s="27">
        <v>45282</v>
      </c>
      <c r="L269" s="28">
        <f>IF($I269=1,IF(AND($AD$11="yes", $A269&lt;$AD$12),1,IF(OR($AD$11="no", $AD$11=""),IF(AND(AD$14="yes", A269&lt;AD$15),1,IF(OR(AD$14="no", AD$14=""),1,0)),0)),0)</f>
        <v>0</v>
      </c>
      <c r="M269" s="28">
        <f>IF($I269=1,IF(AND($AD$11="yes", $A269&gt;=$AD$12),IF(AND($AD$14="yes", $A269&gt;=$AD$15),0,1),0),0)</f>
        <v>0</v>
      </c>
      <c r="N269" s="28">
        <f>IF($I269=1,IF(AND($AD$14="yes", $A269&gt;=$AD$15),1,0),0)</f>
        <v>0</v>
      </c>
    </row>
    <row r="270" spans="1:14">
      <c r="A270" s="34">
        <v>45284</v>
      </c>
      <c r="B270">
        <f>IF(A270&gt;=U$12,IF(A270&lt;=$U$13,0,1),1)</f>
        <v>1</v>
      </c>
      <c r="C270" s="27">
        <v>45284</v>
      </c>
      <c r="D270" s="28">
        <f>IF(ISBLANK(C270)=FALSE,1,0)</f>
        <v>1</v>
      </c>
      <c r="E270" s="27">
        <v>45284</v>
      </c>
      <c r="F270" s="28">
        <f>IF(ISBLANK(E270)=FALSE,1,0)</f>
        <v>1</v>
      </c>
      <c r="G270" s="27" t="str">
        <f>_xlfn.IFNA(VLOOKUP(A270,$Z$6:$Z$15,1,FALSE),"Z")</f>
        <v>Z</v>
      </c>
      <c r="H270" s="28">
        <f>IF(G270="Z",0,1)</f>
        <v>0</v>
      </c>
      <c r="I270" s="28">
        <f>IF(B270+D270+F270+H270&gt;0,0,1)</f>
        <v>0</v>
      </c>
      <c r="J270" s="27">
        <v>45283</v>
      </c>
      <c r="L270" s="28">
        <f>IF($I270=1,IF(AND($AD$11="yes", $A270&lt;$AD$12),1,IF(OR($AD$11="no", $AD$11=""),IF(AND(AD$14="yes", A270&lt;AD$15),1,IF(OR(AD$14="no", AD$14=""),1,0)),0)),0)</f>
        <v>0</v>
      </c>
      <c r="M270" s="28">
        <f>IF($I270=1,IF(AND($AD$11="yes", $A270&gt;=$AD$12),IF(AND($AD$14="yes", $A270&gt;=$AD$15),0,1),0),0)</f>
        <v>0</v>
      </c>
      <c r="N270" s="28">
        <f>IF($I270=1,IF(AND($AD$14="yes", $A270&gt;=$AD$15),1,0),0)</f>
        <v>0</v>
      </c>
    </row>
    <row r="271" spans="1:14">
      <c r="A271" s="34">
        <v>45285</v>
      </c>
      <c r="B271">
        <f>IF(A271&gt;=U$12,IF(A271&lt;=$U$13,0,1),1)</f>
        <v>1</v>
      </c>
      <c r="C271" s="27">
        <v>45285</v>
      </c>
      <c r="D271" s="28">
        <f>IF(ISBLANK(C271)=FALSE,1,0)</f>
        <v>1</v>
      </c>
      <c r="F271" s="28">
        <f>IF(ISBLANK(E271)=FALSE,1,0)</f>
        <v>0</v>
      </c>
      <c r="G271" s="27" t="str">
        <f>_xlfn.IFNA(VLOOKUP(A271,$Z$6:$Z$15,1,FALSE),"Z")</f>
        <v>Z</v>
      </c>
      <c r="H271" s="28">
        <f>IF(G271="Z",0,1)</f>
        <v>0</v>
      </c>
      <c r="I271" s="28">
        <f>IF(B271+D271+F271+H271&gt;0,0,1)</f>
        <v>0</v>
      </c>
      <c r="J271" s="27">
        <v>45284</v>
      </c>
      <c r="L271" s="28">
        <f>IF($I271=1,IF(AND($AD$11="yes", $A271&lt;$AD$12),1,IF(OR($AD$11="no", $AD$11=""),IF(AND(AD$14="yes", A271&lt;AD$15),1,IF(OR(AD$14="no", AD$14=""),1,0)),0)),0)</f>
        <v>0</v>
      </c>
      <c r="M271" s="28">
        <f>IF($I271=1,IF(AND($AD$11="yes", $A271&gt;=$AD$12),IF(AND($AD$14="yes", $A271&gt;=$AD$15),0,1),0),0)</f>
        <v>0</v>
      </c>
      <c r="N271" s="28">
        <f>IF($I271=1,IF(AND($AD$14="yes", $A271&gt;=$AD$15),1,0),0)</f>
        <v>0</v>
      </c>
    </row>
    <row r="272" spans="1:14">
      <c r="A272" s="34">
        <v>45286</v>
      </c>
      <c r="B272">
        <f>IF(A272&gt;=U$12,IF(A272&lt;=$U$13,0,1),1)</f>
        <v>1</v>
      </c>
      <c r="C272" s="27">
        <v>45286</v>
      </c>
      <c r="D272" s="28">
        <f>IF(ISBLANK(C272)=FALSE,1,0)</f>
        <v>1</v>
      </c>
      <c r="F272" s="28">
        <f>IF(ISBLANK(E272)=FALSE,1,0)</f>
        <v>0</v>
      </c>
      <c r="G272" s="27" t="str">
        <f>_xlfn.IFNA(VLOOKUP(A272,$Z$6:$Z$15,1,FALSE),"Z")</f>
        <v>Z</v>
      </c>
      <c r="H272" s="28">
        <f>IF(G272="Z",0,1)</f>
        <v>0</v>
      </c>
      <c r="I272" s="28">
        <f>IF(B272+D272+F272+H272&gt;0,0,1)</f>
        <v>0</v>
      </c>
      <c r="J272" s="27">
        <v>45285</v>
      </c>
      <c r="L272" s="28">
        <f>IF($I272=1,IF(AND($AD$11="yes", $A272&lt;$AD$12),1,IF(OR($AD$11="no", $AD$11=""),IF(AND(AD$14="yes", A272&lt;AD$15),1,IF(OR(AD$14="no", AD$14=""),1,0)),0)),0)</f>
        <v>0</v>
      </c>
      <c r="M272" s="28">
        <f>IF($I272=1,IF(AND($AD$11="yes", $A272&gt;=$AD$12),IF(AND($AD$14="yes", $A272&gt;=$AD$15),0,1),0),0)</f>
        <v>0</v>
      </c>
      <c r="N272" s="28">
        <f>IF($I272=1,IF(AND($AD$14="yes", $A272&gt;=$AD$15),1,0),0)</f>
        <v>0</v>
      </c>
    </row>
    <row r="273" spans="1:14">
      <c r="A273" s="34">
        <v>45287</v>
      </c>
      <c r="B273">
        <f>IF(A273&gt;=U$12,IF(A273&lt;=$U$13,0,1),1)</f>
        <v>1</v>
      </c>
      <c r="C273" s="27">
        <v>45287</v>
      </c>
      <c r="D273" s="28">
        <f>IF(ISBLANK(C273)=FALSE,1,0)</f>
        <v>1</v>
      </c>
      <c r="F273" s="28">
        <f>IF(ISBLANK(E273)=FALSE,1,0)</f>
        <v>0</v>
      </c>
      <c r="G273" s="27" t="str">
        <f>_xlfn.IFNA(VLOOKUP(A273,$Z$6:$Z$15,1,FALSE),"Z")</f>
        <v>Z</v>
      </c>
      <c r="H273" s="28">
        <f>IF(G273="Z",0,1)</f>
        <v>0</v>
      </c>
      <c r="I273" s="28">
        <f>IF(B273+D273+F273+H273&gt;0,0,1)</f>
        <v>0</v>
      </c>
      <c r="J273" s="27">
        <v>45286</v>
      </c>
      <c r="L273" s="28">
        <f>IF($I273=1,IF(AND($AD$11="yes", $A273&lt;$AD$12),1,IF(OR($AD$11="no", $AD$11=""),IF(AND(AD$14="yes", A273&lt;AD$15),1,IF(OR(AD$14="no", AD$14=""),1,0)),0)),0)</f>
        <v>0</v>
      </c>
      <c r="M273" s="28">
        <f>IF($I273=1,IF(AND($AD$11="yes", $A273&gt;=$AD$12),IF(AND($AD$14="yes", $A273&gt;=$AD$15),0,1),0),0)</f>
        <v>0</v>
      </c>
      <c r="N273" s="28">
        <f>IF($I273=1,IF(AND($AD$14="yes", $A273&gt;=$AD$15),1,0),0)</f>
        <v>0</v>
      </c>
    </row>
    <row r="274" spans="1:14">
      <c r="A274" s="34">
        <v>45288</v>
      </c>
      <c r="B274">
        <f>IF(A274&gt;=U$12,IF(A274&lt;=$U$13,0,1),1)</f>
        <v>1</v>
      </c>
      <c r="C274" s="27">
        <v>45288</v>
      </c>
      <c r="D274" s="28">
        <f>IF(ISBLANK(C274)=FALSE,1,0)</f>
        <v>1</v>
      </c>
      <c r="F274" s="28">
        <f>IF(ISBLANK(E274)=FALSE,1,0)</f>
        <v>0</v>
      </c>
      <c r="G274" s="27" t="str">
        <f>_xlfn.IFNA(VLOOKUP(A274,$Z$6:$Z$15,1,FALSE),"Z")</f>
        <v>Z</v>
      </c>
      <c r="H274" s="28">
        <f>IF(G274="Z",0,1)</f>
        <v>0</v>
      </c>
      <c r="I274" s="28">
        <f>IF(B274+D274+F274+H274&gt;0,0,1)</f>
        <v>0</v>
      </c>
      <c r="J274" s="27">
        <v>45287</v>
      </c>
      <c r="L274" s="28">
        <f>IF($I274=1,IF(AND($AD$11="yes", $A274&lt;$AD$12),1,IF(OR($AD$11="no", $AD$11=""),IF(AND(AD$14="yes", A274&lt;AD$15),1,IF(OR(AD$14="no", AD$14=""),1,0)),0)),0)</f>
        <v>0</v>
      </c>
      <c r="M274" s="28">
        <f>IF($I274=1,IF(AND($AD$11="yes", $A274&gt;=$AD$12),IF(AND($AD$14="yes", $A274&gt;=$AD$15),0,1),0),0)</f>
        <v>0</v>
      </c>
      <c r="N274" s="28">
        <f>IF($I274=1,IF(AND($AD$14="yes", $A274&gt;=$AD$15),1,0),0)</f>
        <v>0</v>
      </c>
    </row>
    <row r="275" spans="1:14">
      <c r="A275" s="34">
        <v>45289</v>
      </c>
      <c r="B275">
        <f>IF(A275&gt;=U$12,IF(A275&lt;=$U$13,0,1),1)</f>
        <v>1</v>
      </c>
      <c r="C275" s="27">
        <v>45289</v>
      </c>
      <c r="D275" s="28">
        <f>IF(ISBLANK(C275)=FALSE,1,0)</f>
        <v>1</v>
      </c>
      <c r="F275" s="28">
        <f>IF(ISBLANK(E275)=FALSE,1,0)</f>
        <v>0</v>
      </c>
      <c r="G275" s="27" t="str">
        <f>_xlfn.IFNA(VLOOKUP(A275,$Z$6:$Z$15,1,FALSE),"Z")</f>
        <v>Z</v>
      </c>
      <c r="H275" s="28">
        <f>IF(G275="Z",0,1)</f>
        <v>0</v>
      </c>
      <c r="I275" s="28">
        <f>IF(B275+D275+F275+H275&gt;0,0,1)</f>
        <v>0</v>
      </c>
      <c r="J275" s="27">
        <v>45288</v>
      </c>
      <c r="L275" s="28">
        <f>IF($I275=1,IF(AND($AD$11="yes", $A275&lt;$AD$12),1,IF(OR($AD$11="no", $AD$11=""),IF(AND(AD$14="yes", A275&lt;AD$15),1,IF(OR(AD$14="no", AD$14=""),1,0)),0)),0)</f>
        <v>0</v>
      </c>
      <c r="M275" s="28">
        <f>IF($I275=1,IF(AND($AD$11="yes", $A275&gt;=$AD$12),IF(AND($AD$14="yes", $A275&gt;=$AD$15),0,1),0),0)</f>
        <v>0</v>
      </c>
      <c r="N275" s="28">
        <f>IF($I275=1,IF(AND($AD$14="yes", $A275&gt;=$AD$15),1,0),0)</f>
        <v>0</v>
      </c>
    </row>
    <row r="276" spans="1:14">
      <c r="A276" s="34">
        <v>45290</v>
      </c>
      <c r="B276">
        <f>IF(A276&gt;=U$12,IF(A276&lt;=$U$13,0,1),1)</f>
        <v>1</v>
      </c>
      <c r="C276" s="27">
        <v>45290</v>
      </c>
      <c r="D276" s="28">
        <f>IF(ISBLANK(C276)=FALSE,1,0)</f>
        <v>1</v>
      </c>
      <c r="E276" s="27">
        <v>45290</v>
      </c>
      <c r="F276" s="28">
        <f>IF(ISBLANK(E276)=FALSE,1,0)</f>
        <v>1</v>
      </c>
      <c r="G276" s="27" t="str">
        <f>_xlfn.IFNA(VLOOKUP(A276,$Z$6:$Z$15,1,FALSE),"Z")</f>
        <v>Z</v>
      </c>
      <c r="H276" s="28">
        <f>IF(G276="Z",0,1)</f>
        <v>0</v>
      </c>
      <c r="I276" s="28">
        <f>IF(B276+D276+F276+H276&gt;0,0,1)</f>
        <v>0</v>
      </c>
      <c r="J276" s="27">
        <v>45289</v>
      </c>
      <c r="L276" s="28">
        <f>IF($I276=1,IF(AND($AD$11="yes", $A276&lt;$AD$12),1,IF(OR($AD$11="no", $AD$11=""),IF(AND(AD$14="yes", A276&lt;AD$15),1,IF(OR(AD$14="no", AD$14=""),1,0)),0)),0)</f>
        <v>0</v>
      </c>
      <c r="M276" s="28">
        <f>IF($I276=1,IF(AND($AD$11="yes", $A276&gt;=$AD$12),IF(AND($AD$14="yes", $A276&gt;=$AD$15),0,1),0),0)</f>
        <v>0</v>
      </c>
      <c r="N276" s="28">
        <f>IF($I276=1,IF(AND($AD$14="yes", $A276&gt;=$AD$15),1,0),0)</f>
        <v>0</v>
      </c>
    </row>
    <row r="277" spans="1:14">
      <c r="A277" s="34">
        <v>45291</v>
      </c>
      <c r="B277">
        <f>IF(A277&gt;=U$12,IF(A277&lt;=$U$13,0,1),1)</f>
        <v>1</v>
      </c>
      <c r="C277" s="27">
        <v>45291</v>
      </c>
      <c r="D277" s="28">
        <f>IF(ISBLANK(C277)=FALSE,1,0)</f>
        <v>1</v>
      </c>
      <c r="E277" s="27">
        <v>45291</v>
      </c>
      <c r="F277" s="28">
        <f>IF(ISBLANK(E277)=FALSE,1,0)</f>
        <v>1</v>
      </c>
      <c r="G277" s="27" t="str">
        <f>_xlfn.IFNA(VLOOKUP(A277,$Z$6:$Z$15,1,FALSE),"Z")</f>
        <v>Z</v>
      </c>
      <c r="H277" s="28">
        <f>IF(G277="Z",0,1)</f>
        <v>0</v>
      </c>
      <c r="I277" s="28">
        <f>IF(B277+D277+F277+H277&gt;0,0,1)</f>
        <v>0</v>
      </c>
      <c r="J277" s="27">
        <v>45290</v>
      </c>
      <c r="L277" s="28">
        <f>IF($I277=1,IF(AND($AD$11="yes", $A277&lt;$AD$12),1,IF(OR($AD$11="no", $AD$11=""),IF(AND(AD$14="yes", A277&lt;AD$15),1,IF(OR(AD$14="no", AD$14=""),1,0)),0)),0)</f>
        <v>0</v>
      </c>
      <c r="M277" s="28">
        <f>IF($I277=1,IF(AND($AD$11="yes", $A277&gt;=$AD$12),IF(AND($AD$14="yes", $A277&gt;=$AD$15),0,1),0),0)</f>
        <v>0</v>
      </c>
      <c r="N277" s="28">
        <f>IF($I277=1,IF(AND($AD$14="yes", $A277&gt;=$AD$15),1,0),0)</f>
        <v>0</v>
      </c>
    </row>
    <row r="278" spans="1:14">
      <c r="A278" s="34">
        <v>45292</v>
      </c>
      <c r="B278">
        <f>IF(A278&gt;=U$12,IF(A278&lt;=$U$13,0,1),1)</f>
        <v>1</v>
      </c>
      <c r="C278" s="27">
        <v>45292</v>
      </c>
      <c r="D278" s="28">
        <f>IF(ISBLANK(C278)=FALSE,1,0)</f>
        <v>1</v>
      </c>
      <c r="F278" s="28">
        <f>IF(ISBLANK(E278)=FALSE,1,0)</f>
        <v>0</v>
      </c>
      <c r="G278" s="27" t="str">
        <f>_xlfn.IFNA(VLOOKUP(A278,$Z$6:$Z$15,1,FALSE),"Z")</f>
        <v>Z</v>
      </c>
      <c r="H278" s="28">
        <f>IF(G278="Z",0,1)</f>
        <v>0</v>
      </c>
      <c r="I278" s="28">
        <f>IF(B278+D278+F278+H278&gt;0,0,1)</f>
        <v>0</v>
      </c>
      <c r="J278" s="27">
        <v>45291</v>
      </c>
      <c r="L278" s="28">
        <f>IF($I278=1,IF(AND($AD$11="yes", $A278&lt;$AD$12),1,IF(OR($AD$11="no", $AD$11=""),IF(AND(AD$14="yes", A278&lt;AD$15),1,IF(OR(AD$14="no", AD$14=""),1,0)),0)),0)</f>
        <v>0</v>
      </c>
      <c r="M278" s="28">
        <f>IF($I278=1,IF(AND($AD$11="yes", $A278&gt;=$AD$12),IF(AND($AD$14="yes", $A278&gt;=$AD$15),0,1),0),0)</f>
        <v>0</v>
      </c>
      <c r="N278" s="28">
        <f>IF($I278=1,IF(AND($AD$14="yes", $A278&gt;=$AD$15),1,0),0)</f>
        <v>0</v>
      </c>
    </row>
    <row r="279" spans="1:14">
      <c r="A279" s="34">
        <v>45293</v>
      </c>
      <c r="B279">
        <f>IF(A279&gt;=U$12,IF(A279&lt;=$U$13,0,1),1)</f>
        <v>1</v>
      </c>
      <c r="C279" s="27">
        <v>45293</v>
      </c>
      <c r="D279" s="28">
        <f>IF(ISBLANK(C279)=FALSE,1,0)</f>
        <v>1</v>
      </c>
      <c r="F279" s="28">
        <f>IF(ISBLANK(E279)=FALSE,1,0)</f>
        <v>0</v>
      </c>
      <c r="G279" s="27" t="str">
        <f>_xlfn.IFNA(VLOOKUP(A279,$Z$6:$Z$15,1,FALSE),"Z")</f>
        <v>Z</v>
      </c>
      <c r="H279" s="28">
        <f>IF(G279="Z",0,1)</f>
        <v>0</v>
      </c>
      <c r="I279" s="28">
        <f>IF(B279+D279+F279+H279&gt;0,0,1)</f>
        <v>0</v>
      </c>
      <c r="J279" s="27">
        <v>45292</v>
      </c>
      <c r="L279" s="28">
        <f>IF($I279=1,IF(AND($AD$11="yes", $A279&lt;$AD$12),1,IF(OR($AD$11="no", $AD$11=""),IF(AND(AD$14="yes", A279&lt;AD$15),1,IF(OR(AD$14="no", AD$14=""),1,0)),0)),0)</f>
        <v>0</v>
      </c>
      <c r="M279" s="28">
        <f>IF($I279=1,IF(AND($AD$11="yes", $A279&gt;=$AD$12),IF(AND($AD$14="yes", $A279&gt;=$AD$15),0,1),0),0)</f>
        <v>0</v>
      </c>
      <c r="N279" s="28">
        <f>IF($I279=1,IF(AND($AD$14="yes", $A279&gt;=$AD$15),1,0),0)</f>
        <v>0</v>
      </c>
    </row>
    <row r="280" spans="1:14">
      <c r="A280" s="34">
        <v>45294</v>
      </c>
      <c r="B280">
        <f>IF(A280&gt;=U$12,IF(A280&lt;=$U$13,0,1),1)</f>
        <v>1</v>
      </c>
      <c r="C280" s="27">
        <v>45294</v>
      </c>
      <c r="D280" s="28">
        <f>IF(ISBLANK(C280)=FALSE,1,0)</f>
        <v>1</v>
      </c>
      <c r="F280" s="28">
        <f>IF(ISBLANK(E280)=FALSE,1,0)</f>
        <v>0</v>
      </c>
      <c r="G280" s="27" t="str">
        <f>_xlfn.IFNA(VLOOKUP(A280,$Z$6:$Z$15,1,FALSE),"Z")</f>
        <v>Z</v>
      </c>
      <c r="H280" s="28">
        <f>IF(G280="Z",0,1)</f>
        <v>0</v>
      </c>
      <c r="I280" s="28">
        <f>IF(B280+D280+F280+H280&gt;0,0,1)</f>
        <v>0</v>
      </c>
      <c r="J280" s="27">
        <v>45293</v>
      </c>
      <c r="L280" s="28">
        <f>IF($I280=1,IF(AND($AD$11="yes", $A280&lt;$AD$12),1,IF(OR($AD$11="no", $AD$11=""),IF(AND(AD$14="yes", A280&lt;AD$15),1,IF(OR(AD$14="no", AD$14=""),1,0)),0)),0)</f>
        <v>0</v>
      </c>
      <c r="M280" s="28">
        <f>IF($I280=1,IF(AND($AD$11="yes", $A280&gt;=$AD$12),IF(AND($AD$14="yes", $A280&gt;=$AD$15),0,1),0),0)</f>
        <v>0</v>
      </c>
      <c r="N280" s="28">
        <f>IF($I280=1,IF(AND($AD$14="yes", $A280&gt;=$AD$15),1,0),0)</f>
        <v>0</v>
      </c>
    </row>
    <row r="281" spans="1:14">
      <c r="A281" s="34">
        <v>45295</v>
      </c>
      <c r="B281">
        <f>IF(A281&gt;=U$12,IF(A281&lt;=$U$13,0,1),1)</f>
        <v>1</v>
      </c>
      <c r="D281" s="28">
        <f>IF(ISBLANK(C281)=FALSE,1,0)</f>
        <v>0</v>
      </c>
      <c r="F281" s="28">
        <f>IF(ISBLANK(E281)=FALSE,1,0)</f>
        <v>0</v>
      </c>
      <c r="G281" s="27" t="str">
        <f>_xlfn.IFNA(VLOOKUP(A281,$Z$6:$Z$15,1,FALSE),"Z")</f>
        <v>Z</v>
      </c>
      <c r="H281" s="28">
        <f>IF(G281="Z",0,1)</f>
        <v>0</v>
      </c>
      <c r="I281" s="28">
        <f>IF(B281+D281+F281+H281&gt;0,0,1)</f>
        <v>0</v>
      </c>
      <c r="J281" s="27">
        <v>45294</v>
      </c>
      <c r="L281" s="28">
        <f>IF($I281=1,IF(AND($AD$11="yes", $A281&lt;$AD$12),1,IF(OR($AD$11="no", $AD$11=""),IF(AND(AD$14="yes", A281&lt;AD$15),1,IF(OR(AD$14="no", AD$14=""),1,0)),0)),0)</f>
        <v>0</v>
      </c>
      <c r="M281" s="28">
        <f>IF($I281=1,IF(AND($AD$11="yes", $A281&gt;=$AD$12),IF(AND($AD$14="yes", $A281&gt;=$AD$15),0,1),0),0)</f>
        <v>0</v>
      </c>
      <c r="N281" s="28">
        <f>IF($I281=1,IF(AND($AD$14="yes", $A281&gt;=$AD$15),1,0),0)</f>
        <v>0</v>
      </c>
    </row>
    <row r="282" spans="1:14">
      <c r="A282" s="34">
        <v>45296</v>
      </c>
      <c r="B282">
        <f>IF(A282&gt;=U$12,IF(A282&lt;=$U$13,0,1),1)</f>
        <v>1</v>
      </c>
      <c r="D282" s="28">
        <f>IF(ISBLANK(C282)=FALSE,1,0)</f>
        <v>0</v>
      </c>
      <c r="F282" s="28">
        <f>IF(ISBLANK(E282)=FALSE,1,0)</f>
        <v>0</v>
      </c>
      <c r="G282" s="27" t="str">
        <f>_xlfn.IFNA(VLOOKUP(A282,$Z$6:$Z$15,1,FALSE),"Z")</f>
        <v>Z</v>
      </c>
      <c r="H282" s="28">
        <f>IF(G282="Z",0,1)</f>
        <v>0</v>
      </c>
      <c r="I282" s="28">
        <f>IF(B282+D282+F282+H282&gt;0,0,1)</f>
        <v>0</v>
      </c>
      <c r="J282" s="27">
        <v>45295</v>
      </c>
      <c r="L282" s="28">
        <f>IF($I282=1,IF(AND($AD$11="yes", $A282&lt;$AD$12),1,IF(OR($AD$11="no", $AD$11=""),IF(AND(AD$14="yes", A282&lt;AD$15),1,IF(OR(AD$14="no", AD$14=""),1,0)),0)),0)</f>
        <v>0</v>
      </c>
      <c r="M282" s="28">
        <f>IF($I282=1,IF(AND($AD$11="yes", $A282&gt;=$AD$12),IF(AND($AD$14="yes", $A282&gt;=$AD$15),0,1),0),0)</f>
        <v>0</v>
      </c>
      <c r="N282" s="28">
        <f>IF($I282=1,IF(AND($AD$14="yes", $A282&gt;=$AD$15),1,0),0)</f>
        <v>0</v>
      </c>
    </row>
    <row r="283" spans="1:14">
      <c r="A283" s="34">
        <v>45297</v>
      </c>
      <c r="B283">
        <f>IF(A283&gt;=U$12,IF(A283&lt;=$U$13,0,1),1)</f>
        <v>1</v>
      </c>
      <c r="D283" s="28">
        <f>IF(ISBLANK(C283)=FALSE,1,0)</f>
        <v>0</v>
      </c>
      <c r="E283" s="27">
        <v>45297</v>
      </c>
      <c r="F283" s="28">
        <f>IF(ISBLANK(E283)=FALSE,1,0)</f>
        <v>1</v>
      </c>
      <c r="G283" s="27" t="str">
        <f>_xlfn.IFNA(VLOOKUP(A283,$Z$6:$Z$15,1,FALSE),"Z")</f>
        <v>Z</v>
      </c>
      <c r="H283" s="28">
        <f>IF(G283="Z",0,1)</f>
        <v>0</v>
      </c>
      <c r="I283" s="28">
        <f>IF(B283+D283+F283+H283&gt;0,0,1)</f>
        <v>0</v>
      </c>
      <c r="J283" s="27">
        <v>45296</v>
      </c>
      <c r="L283" s="28">
        <f>IF($I283=1,IF(AND($AD$11="yes", $A283&lt;$AD$12),1,IF(OR($AD$11="no", $AD$11=""),IF(AND(AD$14="yes", A283&lt;AD$15),1,IF(OR(AD$14="no", AD$14=""),1,0)),0)),0)</f>
        <v>0</v>
      </c>
      <c r="M283" s="28">
        <f>IF($I283=1,IF(AND($AD$11="yes", $A283&gt;=$AD$12),IF(AND($AD$14="yes", $A283&gt;=$AD$15),0,1),0),0)</f>
        <v>0</v>
      </c>
      <c r="N283" s="28">
        <f>IF($I283=1,IF(AND($AD$14="yes", $A283&gt;=$AD$15),1,0),0)</f>
        <v>0</v>
      </c>
    </row>
    <row r="284" spans="1:14">
      <c r="A284" s="34">
        <v>45298</v>
      </c>
      <c r="B284">
        <f>IF(A284&gt;=U$12,IF(A284&lt;=$U$13,0,1),1)</f>
        <v>1</v>
      </c>
      <c r="D284" s="28">
        <f>IF(ISBLANK(C284)=FALSE,1,0)</f>
        <v>0</v>
      </c>
      <c r="E284" s="27">
        <v>45298</v>
      </c>
      <c r="F284" s="28">
        <f>IF(ISBLANK(E284)=FALSE,1,0)</f>
        <v>1</v>
      </c>
      <c r="G284" s="27" t="str">
        <f>_xlfn.IFNA(VLOOKUP(A284,$Z$6:$Z$15,1,FALSE),"Z")</f>
        <v>Z</v>
      </c>
      <c r="H284" s="28">
        <f>IF(G284="Z",0,1)</f>
        <v>0</v>
      </c>
      <c r="I284" s="28">
        <f>IF(B284+D284+F284+H284&gt;0,0,1)</f>
        <v>0</v>
      </c>
      <c r="J284" s="27">
        <v>45297</v>
      </c>
      <c r="L284" s="28">
        <f>IF($I284=1,IF(AND($AD$11="yes", $A284&lt;$AD$12),1,IF(OR($AD$11="no", $AD$11=""),IF(AND(AD$14="yes", A284&lt;AD$15),1,IF(OR(AD$14="no", AD$14=""),1,0)),0)),0)</f>
        <v>0</v>
      </c>
      <c r="M284" s="28">
        <f>IF($I284=1,IF(AND($AD$11="yes", $A284&gt;=$AD$12),IF(AND($AD$14="yes", $A284&gt;=$AD$15),0,1),0),0)</f>
        <v>0</v>
      </c>
      <c r="N284" s="28">
        <f>IF($I284=1,IF(AND($AD$14="yes", $A284&gt;=$AD$15),1,0),0)</f>
        <v>0</v>
      </c>
    </row>
    <row r="285" spans="1:14">
      <c r="A285" s="34">
        <v>45299</v>
      </c>
      <c r="B285">
        <f>IF(A285&gt;=U$12,IF(A285&lt;=$U$13,0,1),1)</f>
        <v>1</v>
      </c>
      <c r="D285" s="28">
        <f>IF(ISBLANK(C285)=FALSE,1,0)</f>
        <v>0</v>
      </c>
      <c r="F285" s="28">
        <f>IF(ISBLANK(E285)=FALSE,1,0)</f>
        <v>0</v>
      </c>
      <c r="G285" s="27" t="str">
        <f>_xlfn.IFNA(VLOOKUP(A285,$Z$6:$Z$15,1,FALSE),"Z")</f>
        <v>Z</v>
      </c>
      <c r="H285" s="28">
        <f>IF(G285="Z",0,1)</f>
        <v>0</v>
      </c>
      <c r="I285" s="28">
        <f>IF(B285+D285+F285+H285&gt;0,0,1)</f>
        <v>0</v>
      </c>
      <c r="J285" s="27">
        <v>45298</v>
      </c>
      <c r="L285" s="28">
        <f>IF($I285=1,IF(AND($AD$11="yes", $A285&lt;$AD$12),1,IF(OR($AD$11="no", $AD$11=""),IF(AND(AD$14="yes", A285&lt;AD$15),1,IF(OR(AD$14="no", AD$14=""),1,0)),0)),0)</f>
        <v>0</v>
      </c>
      <c r="M285" s="28">
        <f>IF($I285=1,IF(AND($AD$11="yes", $A285&gt;=$AD$12),IF(AND($AD$14="yes", $A285&gt;=$AD$15),0,1),0),0)</f>
        <v>0</v>
      </c>
      <c r="N285" s="28">
        <f>IF($I285=1,IF(AND($AD$14="yes", $A285&gt;=$AD$15),1,0),0)</f>
        <v>0</v>
      </c>
    </row>
    <row r="286" spans="1:14">
      <c r="A286" s="34">
        <v>45300</v>
      </c>
      <c r="B286">
        <f>IF(A286&gt;=U$12,IF(A286&lt;=$U$13,0,1),1)</f>
        <v>1</v>
      </c>
      <c r="D286" s="28">
        <f>IF(ISBLANK(C286)=FALSE,1,0)</f>
        <v>0</v>
      </c>
      <c r="F286" s="28">
        <f>IF(ISBLANK(E286)=FALSE,1,0)</f>
        <v>0</v>
      </c>
      <c r="G286" s="27" t="str">
        <f>_xlfn.IFNA(VLOOKUP(A286,$Z$6:$Z$15,1,FALSE),"Z")</f>
        <v>Z</v>
      </c>
      <c r="H286" s="28">
        <f>IF(G286="Z",0,1)</f>
        <v>0</v>
      </c>
      <c r="I286" s="28">
        <f>IF(B286+D286+F286+H286&gt;0,0,1)</f>
        <v>0</v>
      </c>
      <c r="J286" s="27">
        <v>45299</v>
      </c>
      <c r="L286" s="28">
        <f>IF($I286=1,IF(AND($AD$11="yes", $A286&lt;$AD$12),1,IF(OR($AD$11="no", $AD$11=""),IF(AND(AD$14="yes", A286&lt;AD$15),1,IF(OR(AD$14="no", AD$14=""),1,0)),0)),0)</f>
        <v>0</v>
      </c>
      <c r="M286" s="28">
        <f>IF($I286=1,IF(AND($AD$11="yes", $A286&gt;=$AD$12),IF(AND($AD$14="yes", $A286&gt;=$AD$15),0,1),0),0)</f>
        <v>0</v>
      </c>
      <c r="N286" s="28">
        <f>IF($I286=1,IF(AND($AD$14="yes", $A286&gt;=$AD$15),1,0),0)</f>
        <v>0</v>
      </c>
    </row>
    <row r="287" spans="1:14">
      <c r="A287" s="34">
        <v>45301</v>
      </c>
      <c r="B287">
        <f>IF(A287&gt;=U$12,IF(A287&lt;=$U$13,0,1),1)</f>
        <v>1</v>
      </c>
      <c r="D287" s="28">
        <f>IF(ISBLANK(C287)=FALSE,1,0)</f>
        <v>0</v>
      </c>
      <c r="F287" s="28">
        <f>IF(ISBLANK(E287)=FALSE,1,0)</f>
        <v>0</v>
      </c>
      <c r="G287" s="27" t="str">
        <f>_xlfn.IFNA(VLOOKUP(A287,$Z$6:$Z$15,1,FALSE),"Z")</f>
        <v>Z</v>
      </c>
      <c r="H287" s="28">
        <f>IF(G287="Z",0,1)</f>
        <v>0</v>
      </c>
      <c r="I287" s="28">
        <f>IF(B287+D287+F287+H287&gt;0,0,1)</f>
        <v>0</v>
      </c>
      <c r="J287" s="27">
        <v>45300</v>
      </c>
      <c r="L287" s="28">
        <f>IF($I287=1,IF(AND($AD$11="yes", $A287&lt;$AD$12),1,IF(OR($AD$11="no", $AD$11=""),IF(AND(AD$14="yes", A287&lt;AD$15),1,IF(OR(AD$14="no", AD$14=""),1,0)),0)),0)</f>
        <v>0</v>
      </c>
      <c r="M287" s="28">
        <f>IF($I287=1,IF(AND($AD$11="yes", $A287&gt;=$AD$12),IF(AND($AD$14="yes", $A287&gt;=$AD$15),0,1),0),0)</f>
        <v>0</v>
      </c>
      <c r="N287" s="28">
        <f>IF($I287=1,IF(AND($AD$14="yes", $A287&gt;=$AD$15),1,0),0)</f>
        <v>0</v>
      </c>
    </row>
    <row r="288" spans="1:14">
      <c r="A288" s="34">
        <v>45302</v>
      </c>
      <c r="B288">
        <f>IF(A288&gt;=U$12,IF(A288&lt;=$U$13,0,1),1)</f>
        <v>1</v>
      </c>
      <c r="D288" s="28">
        <f>IF(ISBLANK(C288)=FALSE,1,0)</f>
        <v>0</v>
      </c>
      <c r="F288" s="28">
        <f>IF(ISBLANK(E288)=FALSE,1,0)</f>
        <v>0</v>
      </c>
      <c r="G288" s="27" t="str">
        <f>_xlfn.IFNA(VLOOKUP(A288,$Z$6:$Z$15,1,FALSE),"Z")</f>
        <v>Z</v>
      </c>
      <c r="H288" s="28">
        <f>IF(G288="Z",0,1)</f>
        <v>0</v>
      </c>
      <c r="I288" s="28">
        <f>IF(B288+D288+F288+H288&gt;0,0,1)</f>
        <v>0</v>
      </c>
      <c r="J288" s="27">
        <v>45301</v>
      </c>
      <c r="L288" s="28">
        <f>IF($I288=1,IF(AND($AD$11="yes", $A288&lt;$AD$12),1,IF(OR($AD$11="no", $AD$11=""),IF(AND(AD$14="yes", A288&lt;AD$15),1,IF(OR(AD$14="no", AD$14=""),1,0)),0)),0)</f>
        <v>0</v>
      </c>
      <c r="M288" s="28">
        <f>IF($I288=1,IF(AND($AD$11="yes", $A288&gt;=$AD$12),IF(AND($AD$14="yes", $A288&gt;=$AD$15),0,1),0),0)</f>
        <v>0</v>
      </c>
      <c r="N288" s="28">
        <f>IF($I288=1,IF(AND($AD$14="yes", $A288&gt;=$AD$15),1,0),0)</f>
        <v>0</v>
      </c>
    </row>
    <row r="289" spans="1:14">
      <c r="A289" s="34">
        <v>45303</v>
      </c>
      <c r="B289">
        <f>IF(A289&gt;=U$12,IF(A289&lt;=$U$13,0,1),1)</f>
        <v>1</v>
      </c>
      <c r="D289" s="28">
        <f>IF(ISBLANK(C289)=FALSE,1,0)</f>
        <v>0</v>
      </c>
      <c r="F289" s="28">
        <f>IF(ISBLANK(E289)=FALSE,1,0)</f>
        <v>0</v>
      </c>
      <c r="G289" s="27" t="str">
        <f>_xlfn.IFNA(VLOOKUP(A289,$Z$6:$Z$15,1,FALSE),"Z")</f>
        <v>Z</v>
      </c>
      <c r="H289" s="28">
        <f>IF(G289="Z",0,1)</f>
        <v>0</v>
      </c>
      <c r="I289" s="28">
        <f>IF(B289+D289+F289+H289&gt;0,0,1)</f>
        <v>0</v>
      </c>
      <c r="J289" s="27">
        <v>45302</v>
      </c>
      <c r="L289" s="28">
        <f>IF($I289=1,IF(AND($AD$11="yes", $A289&lt;$AD$12),1,IF(OR($AD$11="no", $AD$11=""),IF(AND(AD$14="yes", A289&lt;AD$15),1,IF(OR(AD$14="no", AD$14=""),1,0)),0)),0)</f>
        <v>0</v>
      </c>
      <c r="M289" s="28">
        <f>IF($I289=1,IF(AND($AD$11="yes", $A289&gt;=$AD$12),IF(AND($AD$14="yes", $A289&gt;=$AD$15),0,1),0),0)</f>
        <v>0</v>
      </c>
      <c r="N289" s="28">
        <f>IF($I289=1,IF(AND($AD$14="yes", $A289&gt;=$AD$15),1,0),0)</f>
        <v>0</v>
      </c>
    </row>
    <row r="290" spans="1:14">
      <c r="A290" s="34">
        <v>45304</v>
      </c>
      <c r="B290">
        <f>IF(A290&gt;=U$12,IF(A290&lt;=$U$13,0,1),1)</f>
        <v>1</v>
      </c>
      <c r="D290" s="28">
        <f>IF(ISBLANK(C290)=FALSE,1,0)</f>
        <v>0</v>
      </c>
      <c r="E290" s="27">
        <v>45304</v>
      </c>
      <c r="F290" s="28">
        <f>IF(ISBLANK(E290)=FALSE,1,0)</f>
        <v>1</v>
      </c>
      <c r="G290" s="27" t="str">
        <f>_xlfn.IFNA(VLOOKUP(A290,$Z$6:$Z$15,1,FALSE),"Z")</f>
        <v>Z</v>
      </c>
      <c r="H290" s="28">
        <f>IF(G290="Z",0,1)</f>
        <v>0</v>
      </c>
      <c r="I290" s="28">
        <f>IF(B290+D290+F290+H290&gt;0,0,1)</f>
        <v>0</v>
      </c>
      <c r="J290" s="27">
        <v>45303</v>
      </c>
      <c r="L290" s="28">
        <f>IF($I290=1,IF(AND($AD$11="yes", $A290&lt;$AD$12),1,IF(OR($AD$11="no", $AD$11=""),IF(AND(AD$14="yes", A290&lt;AD$15),1,IF(OR(AD$14="no", AD$14=""),1,0)),0)),0)</f>
        <v>0</v>
      </c>
      <c r="M290" s="28">
        <f>IF($I290=1,IF(AND($AD$11="yes", $A290&gt;=$AD$12),IF(AND($AD$14="yes", $A290&gt;=$AD$15),0,1),0),0)</f>
        <v>0</v>
      </c>
      <c r="N290" s="28">
        <f>IF($I290=1,IF(AND($AD$14="yes", $A290&gt;=$AD$15),1,0),0)</f>
        <v>0</v>
      </c>
    </row>
    <row r="291" spans="1:14">
      <c r="A291" s="34">
        <v>45305</v>
      </c>
      <c r="B291">
        <f>IF(A291&gt;=U$12,IF(A291&lt;=$U$13,0,1),1)</f>
        <v>1</v>
      </c>
      <c r="D291" s="28">
        <f>IF(ISBLANK(C291)=FALSE,1,0)</f>
        <v>0</v>
      </c>
      <c r="E291" s="27">
        <v>45305</v>
      </c>
      <c r="F291" s="28">
        <f>IF(ISBLANK(E291)=FALSE,1,0)</f>
        <v>1</v>
      </c>
      <c r="G291" s="27" t="str">
        <f>_xlfn.IFNA(VLOOKUP(A291,$Z$6:$Z$15,1,FALSE),"Z")</f>
        <v>Z</v>
      </c>
      <c r="H291" s="28">
        <f>IF(G291="Z",0,1)</f>
        <v>0</v>
      </c>
      <c r="I291" s="28">
        <f>IF(B291+D291+F291+H291&gt;0,0,1)</f>
        <v>0</v>
      </c>
      <c r="J291" s="27">
        <v>45304</v>
      </c>
      <c r="L291" s="28">
        <f>IF($I291=1,IF(AND($AD$11="yes", $A291&lt;$AD$12),1,IF(OR($AD$11="no", $AD$11=""),IF(AND(AD$14="yes", A291&lt;AD$15),1,IF(OR(AD$14="no", AD$14=""),1,0)),0)),0)</f>
        <v>0</v>
      </c>
      <c r="M291" s="28">
        <f>IF($I291=1,IF(AND($AD$11="yes", $A291&gt;=$AD$12),IF(AND($AD$14="yes", $A291&gt;=$AD$15),0,1),0),0)</f>
        <v>0</v>
      </c>
      <c r="N291" s="28">
        <f>IF($I291=1,IF(AND($AD$14="yes", $A291&gt;=$AD$15),1,0),0)</f>
        <v>0</v>
      </c>
    </row>
    <row r="292" spans="1:14">
      <c r="A292" s="34">
        <v>45306</v>
      </c>
      <c r="B292">
        <f>IF(A292&gt;=U$12,IF(A292&lt;=$U$13,0,1),1)</f>
        <v>1</v>
      </c>
      <c r="D292" s="28">
        <f>IF(ISBLANK(C292)=FALSE,1,0)</f>
        <v>0</v>
      </c>
      <c r="F292" s="28">
        <f>IF(ISBLANK(E292)=FALSE,1,0)</f>
        <v>0</v>
      </c>
      <c r="G292" s="27" t="str">
        <f>_xlfn.IFNA(VLOOKUP(A292,$Z$6:$Z$15,1,FALSE),"Z")</f>
        <v>Z</v>
      </c>
      <c r="H292" s="28">
        <f>IF(G292="Z",0,1)</f>
        <v>0</v>
      </c>
      <c r="I292" s="28">
        <f>IF(B292+D292+F292+H292&gt;0,0,1)</f>
        <v>0</v>
      </c>
      <c r="J292" s="27">
        <v>45305</v>
      </c>
      <c r="L292" s="28">
        <f>IF($I292=1,IF(AND($AD$11="yes", $A292&lt;$AD$12),1,IF(OR($AD$11="no", $AD$11=""),IF(AND(AD$14="yes", A292&lt;AD$15),1,IF(OR(AD$14="no", AD$14=""),1,0)),0)),0)</f>
        <v>0</v>
      </c>
      <c r="M292" s="28">
        <f>IF($I292=1,IF(AND($AD$11="yes", $A292&gt;=$AD$12),IF(AND($AD$14="yes", $A292&gt;=$AD$15),0,1),0),0)</f>
        <v>0</v>
      </c>
      <c r="N292" s="28">
        <f>IF($I292=1,IF(AND($AD$14="yes", $A292&gt;=$AD$15),1,0),0)</f>
        <v>0</v>
      </c>
    </row>
    <row r="293" spans="1:14">
      <c r="A293" s="34">
        <v>45307</v>
      </c>
      <c r="B293">
        <f>IF(A293&gt;=U$12,IF(A293&lt;=$U$13,0,1),1)</f>
        <v>1</v>
      </c>
      <c r="D293" s="28">
        <f>IF(ISBLANK(C293)=FALSE,1,0)</f>
        <v>0</v>
      </c>
      <c r="F293" s="28">
        <f>IF(ISBLANK(E293)=FALSE,1,0)</f>
        <v>0</v>
      </c>
      <c r="G293" s="27" t="str">
        <f>_xlfn.IFNA(VLOOKUP(A293,$Z$6:$Z$15,1,FALSE),"Z")</f>
        <v>Z</v>
      </c>
      <c r="H293" s="28">
        <f>IF(G293="Z",0,1)</f>
        <v>0</v>
      </c>
      <c r="I293" s="28">
        <f>IF(B293+D293+F293+H293&gt;0,0,1)</f>
        <v>0</v>
      </c>
      <c r="J293" s="27">
        <v>45306</v>
      </c>
      <c r="L293" s="28">
        <f>IF($I293=1,IF(AND($AD$11="yes", $A293&lt;$AD$12),1,IF(OR($AD$11="no", $AD$11=""),IF(AND(AD$14="yes", A293&lt;AD$15),1,IF(OR(AD$14="no", AD$14=""),1,0)),0)),0)</f>
        <v>0</v>
      </c>
      <c r="M293" s="28">
        <f>IF($I293=1,IF(AND($AD$11="yes", $A293&gt;=$AD$12),IF(AND($AD$14="yes", $A293&gt;=$AD$15),0,1),0),0)</f>
        <v>0</v>
      </c>
      <c r="N293" s="28">
        <f>IF($I293=1,IF(AND($AD$14="yes", $A293&gt;=$AD$15),1,0),0)</f>
        <v>0</v>
      </c>
    </row>
    <row r="294" spans="1:14">
      <c r="A294" s="34">
        <v>45308</v>
      </c>
      <c r="B294">
        <f>IF(A294&gt;=U$12,IF(A294&lt;=$U$13,0,1),1)</f>
        <v>1</v>
      </c>
      <c r="D294" s="28">
        <f>IF(ISBLANK(C294)=FALSE,1,0)</f>
        <v>0</v>
      </c>
      <c r="F294" s="28">
        <f>IF(ISBLANK(E294)=FALSE,1,0)</f>
        <v>0</v>
      </c>
      <c r="G294" s="27" t="str">
        <f>_xlfn.IFNA(VLOOKUP(A294,$Z$6:$Z$15,1,FALSE),"Z")</f>
        <v>Z</v>
      </c>
      <c r="H294" s="28">
        <f>IF(G294="Z",0,1)</f>
        <v>0</v>
      </c>
      <c r="I294" s="28">
        <f>IF(B294+D294+F294+H294&gt;0,0,1)</f>
        <v>0</v>
      </c>
      <c r="J294" s="27">
        <v>45307</v>
      </c>
      <c r="L294" s="28">
        <f>IF($I294=1,IF(AND($AD$11="yes", $A294&lt;$AD$12),1,IF(OR($AD$11="no", $AD$11=""),IF(AND(AD$14="yes", A294&lt;AD$15),1,IF(OR(AD$14="no", AD$14=""),1,0)),0)),0)</f>
        <v>0</v>
      </c>
      <c r="M294" s="28">
        <f>IF($I294=1,IF(AND($AD$11="yes", $A294&gt;=$AD$12),IF(AND($AD$14="yes", $A294&gt;=$AD$15),0,1),0),0)</f>
        <v>0</v>
      </c>
      <c r="N294" s="28">
        <f>IF($I294=1,IF(AND($AD$14="yes", $A294&gt;=$AD$15),1,0),0)</f>
        <v>0</v>
      </c>
    </row>
    <row r="295" spans="1:14">
      <c r="A295" s="34">
        <v>45309</v>
      </c>
      <c r="B295">
        <f>IF(A295&gt;=U$12,IF(A295&lt;=$U$13,0,1),1)</f>
        <v>1</v>
      </c>
      <c r="D295" s="28">
        <f>IF(ISBLANK(C295)=FALSE,1,0)</f>
        <v>0</v>
      </c>
      <c r="F295" s="28">
        <f>IF(ISBLANK(E295)=FALSE,1,0)</f>
        <v>0</v>
      </c>
      <c r="G295" s="27" t="str">
        <f>_xlfn.IFNA(VLOOKUP(A295,$Z$6:$Z$15,1,FALSE),"Z")</f>
        <v>Z</v>
      </c>
      <c r="H295" s="28">
        <f>IF(G295="Z",0,1)</f>
        <v>0</v>
      </c>
      <c r="I295" s="28">
        <f>IF(B295+D295+F295+H295&gt;0,0,1)</f>
        <v>0</v>
      </c>
      <c r="J295" s="27">
        <v>45308</v>
      </c>
      <c r="L295" s="28">
        <f>IF($I295=1,IF(AND($AD$11="yes", $A295&lt;$AD$12),1,IF(OR($AD$11="no", $AD$11=""),IF(AND(AD$14="yes", A295&lt;AD$15),1,IF(OR(AD$14="no", AD$14=""),1,0)),0)),0)</f>
        <v>0</v>
      </c>
      <c r="M295" s="28">
        <f>IF($I295=1,IF(AND($AD$11="yes", $A295&gt;=$AD$12),IF(AND($AD$14="yes", $A295&gt;=$AD$15),0,1),0),0)</f>
        <v>0</v>
      </c>
      <c r="N295" s="28">
        <f>IF($I295=1,IF(AND($AD$14="yes", $A295&gt;=$AD$15),1,0),0)</f>
        <v>0</v>
      </c>
    </row>
    <row r="296" spans="1:14">
      <c r="A296" s="34">
        <v>45310</v>
      </c>
      <c r="B296">
        <f>IF(A296&gt;=U$12,IF(A296&lt;=$U$13,0,1),1)</f>
        <v>1</v>
      </c>
      <c r="D296" s="28">
        <f>IF(ISBLANK(C296)=FALSE,1,0)</f>
        <v>0</v>
      </c>
      <c r="F296" s="28">
        <f>IF(ISBLANK(E296)=FALSE,1,0)</f>
        <v>0</v>
      </c>
      <c r="G296" s="27" t="str">
        <f>_xlfn.IFNA(VLOOKUP(A296,$Z$6:$Z$15,1,FALSE),"Z")</f>
        <v>Z</v>
      </c>
      <c r="H296" s="28">
        <f>IF(G296="Z",0,1)</f>
        <v>0</v>
      </c>
      <c r="I296" s="28">
        <f>IF(B296+D296+F296+H296&gt;0,0,1)</f>
        <v>0</v>
      </c>
      <c r="J296" s="27">
        <v>45309</v>
      </c>
      <c r="L296" s="28">
        <f>IF($I296=1,IF(AND($AD$11="yes", $A296&lt;$AD$12),1,IF(OR($AD$11="no", $AD$11=""),IF(AND(AD$14="yes", A296&lt;AD$15),1,IF(OR(AD$14="no", AD$14=""),1,0)),0)),0)</f>
        <v>0</v>
      </c>
      <c r="M296" s="28">
        <f>IF($I296=1,IF(AND($AD$11="yes", $A296&gt;=$AD$12),IF(AND($AD$14="yes", $A296&gt;=$AD$15),0,1),0),0)</f>
        <v>0</v>
      </c>
      <c r="N296" s="28">
        <f>IF($I296=1,IF(AND($AD$14="yes", $A296&gt;=$AD$15),1,0),0)</f>
        <v>0</v>
      </c>
    </row>
    <row r="297" spans="1:14">
      <c r="A297" s="34">
        <v>45311</v>
      </c>
      <c r="B297">
        <f>IF(A297&gt;=U$12,IF(A297&lt;=$U$13,0,1),1)</f>
        <v>1</v>
      </c>
      <c r="D297" s="28">
        <f>IF(ISBLANK(C297)=FALSE,1,0)</f>
        <v>0</v>
      </c>
      <c r="E297" s="27">
        <v>45311</v>
      </c>
      <c r="F297" s="28">
        <f>IF(ISBLANK(E297)=FALSE,1,0)</f>
        <v>1</v>
      </c>
      <c r="G297" s="27" t="str">
        <f>_xlfn.IFNA(VLOOKUP(A297,$Z$6:$Z$15,1,FALSE),"Z")</f>
        <v>Z</v>
      </c>
      <c r="H297" s="28">
        <f>IF(G297="Z",0,1)</f>
        <v>0</v>
      </c>
      <c r="I297" s="28">
        <f>IF(B297+D297+F297+H297&gt;0,0,1)</f>
        <v>0</v>
      </c>
      <c r="J297" s="27">
        <v>45310</v>
      </c>
      <c r="L297" s="28">
        <f>IF($I297=1,IF(AND($AD$11="yes", $A297&lt;$AD$12),1,IF(OR($AD$11="no", $AD$11=""),IF(AND(AD$14="yes", A297&lt;AD$15),1,IF(OR(AD$14="no", AD$14=""),1,0)),0)),0)</f>
        <v>0</v>
      </c>
      <c r="M297" s="28">
        <f>IF($I297=1,IF(AND($AD$11="yes", $A297&gt;=$AD$12),IF(AND($AD$14="yes", $A297&gt;=$AD$15),0,1),0),0)</f>
        <v>0</v>
      </c>
      <c r="N297" s="28">
        <f>IF($I297=1,IF(AND($AD$14="yes", $A297&gt;=$AD$15),1,0),0)</f>
        <v>0</v>
      </c>
    </row>
    <row r="298" spans="1:14">
      <c r="A298" s="34">
        <v>45312</v>
      </c>
      <c r="B298">
        <f>IF(A298&gt;=U$12,IF(A298&lt;=$U$13,0,1),1)</f>
        <v>1</v>
      </c>
      <c r="D298" s="28">
        <f>IF(ISBLANK(C298)=FALSE,1,0)</f>
        <v>0</v>
      </c>
      <c r="E298" s="27">
        <v>45312</v>
      </c>
      <c r="F298" s="28">
        <f>IF(ISBLANK(E298)=FALSE,1,0)</f>
        <v>1</v>
      </c>
      <c r="G298" s="27" t="str">
        <f>_xlfn.IFNA(VLOOKUP(A298,$Z$6:$Z$15,1,FALSE),"Z")</f>
        <v>Z</v>
      </c>
      <c r="H298" s="28">
        <f>IF(G298="Z",0,1)</f>
        <v>0</v>
      </c>
      <c r="I298" s="28">
        <f>IF(B298+D298+F298+H298&gt;0,0,1)</f>
        <v>0</v>
      </c>
      <c r="J298" s="27">
        <v>45311</v>
      </c>
      <c r="L298" s="28">
        <f>IF($I298=1,IF(AND($AD$11="yes", $A298&lt;$AD$12),1,IF(OR($AD$11="no", $AD$11=""),IF(AND(AD$14="yes", A298&lt;AD$15),1,IF(OR(AD$14="no", AD$14=""),1,0)),0)),0)</f>
        <v>0</v>
      </c>
      <c r="M298" s="28">
        <f>IF($I298=1,IF(AND($AD$11="yes", $A298&gt;=$AD$12),IF(AND($AD$14="yes", $A298&gt;=$AD$15),0,1),0),0)</f>
        <v>0</v>
      </c>
      <c r="N298" s="28">
        <f>IF($I298=1,IF(AND($AD$14="yes", $A298&gt;=$AD$15),1,0),0)</f>
        <v>0</v>
      </c>
    </row>
    <row r="299" spans="1:14">
      <c r="A299" s="34">
        <v>45313</v>
      </c>
      <c r="B299">
        <f>IF(A299&gt;=U$12,IF(A299&lt;=$U$13,0,1),1)</f>
        <v>1</v>
      </c>
      <c r="D299" s="28">
        <f>IF(ISBLANK(C299)=FALSE,1,0)</f>
        <v>0</v>
      </c>
      <c r="F299" s="28">
        <f>IF(ISBLANK(E299)=FALSE,1,0)</f>
        <v>0</v>
      </c>
      <c r="G299" s="27" t="str">
        <f>_xlfn.IFNA(VLOOKUP(A299,$Z$6:$Z$15,1,FALSE),"Z")</f>
        <v>Z</v>
      </c>
      <c r="H299" s="28">
        <f>IF(G299="Z",0,1)</f>
        <v>0</v>
      </c>
      <c r="I299" s="28">
        <f>IF(B299+D299+F299+H299&gt;0,0,1)</f>
        <v>0</v>
      </c>
      <c r="J299" s="27">
        <v>45312</v>
      </c>
      <c r="L299" s="28">
        <f>IF($I299=1,IF(AND($AD$11="yes", $A299&lt;$AD$12),1,IF(OR($AD$11="no", $AD$11=""),IF(AND(AD$14="yes", A299&lt;AD$15),1,IF(OR(AD$14="no", AD$14=""),1,0)),0)),0)</f>
        <v>0</v>
      </c>
      <c r="M299" s="28">
        <f>IF($I299=1,IF(AND($AD$11="yes", $A299&gt;=$AD$12),IF(AND($AD$14="yes", $A299&gt;=$AD$15),0,1),0),0)</f>
        <v>0</v>
      </c>
      <c r="N299" s="28">
        <f>IF($I299=1,IF(AND($AD$14="yes", $A299&gt;=$AD$15),1,0),0)</f>
        <v>0</v>
      </c>
    </row>
    <row r="300" spans="1:14">
      <c r="A300" s="34">
        <v>45314</v>
      </c>
      <c r="B300">
        <f>IF(A300&gt;=U$12,IF(A300&lt;=$U$13,0,1),1)</f>
        <v>1</v>
      </c>
      <c r="D300" s="28">
        <f>IF(ISBLANK(C300)=FALSE,1,0)</f>
        <v>0</v>
      </c>
      <c r="F300" s="28">
        <f>IF(ISBLANK(E300)=FALSE,1,0)</f>
        <v>0</v>
      </c>
      <c r="G300" s="27" t="str">
        <f>_xlfn.IFNA(VLOOKUP(A300,$Z$6:$Z$15,1,FALSE),"Z")</f>
        <v>Z</v>
      </c>
      <c r="H300" s="28">
        <f>IF(G300="Z",0,1)</f>
        <v>0</v>
      </c>
      <c r="I300" s="28">
        <f>IF(B300+D300+F300+H300&gt;0,0,1)</f>
        <v>0</v>
      </c>
      <c r="J300" s="27">
        <v>45313</v>
      </c>
      <c r="L300" s="28">
        <f>IF($I300=1,IF(AND($AD$11="yes", $A300&lt;$AD$12),1,IF(OR($AD$11="no", $AD$11=""),IF(AND(AD$14="yes", A300&lt;AD$15),1,IF(OR(AD$14="no", AD$14=""),1,0)),0)),0)</f>
        <v>0</v>
      </c>
      <c r="M300" s="28">
        <f>IF($I300=1,IF(AND($AD$11="yes", $A300&gt;=$AD$12),IF(AND($AD$14="yes", $A300&gt;=$AD$15),0,1),0),0)</f>
        <v>0</v>
      </c>
      <c r="N300" s="28">
        <f>IF($I300=1,IF(AND($AD$14="yes", $A300&gt;=$AD$15),1,0),0)</f>
        <v>0</v>
      </c>
    </row>
    <row r="301" spans="1:14">
      <c r="A301" s="34">
        <v>45315</v>
      </c>
      <c r="B301">
        <f>IF(A301&gt;=U$12,IF(A301&lt;=$U$13,0,1),1)</f>
        <v>1</v>
      </c>
      <c r="D301" s="28">
        <f>IF(ISBLANK(C301)=FALSE,1,0)</f>
        <v>0</v>
      </c>
      <c r="F301" s="28">
        <f>IF(ISBLANK(E301)=FALSE,1,0)</f>
        <v>0</v>
      </c>
      <c r="G301" s="27" t="str">
        <f>_xlfn.IFNA(VLOOKUP(A301,$Z$6:$Z$15,1,FALSE),"Z")</f>
        <v>Z</v>
      </c>
      <c r="H301" s="28">
        <f>IF(G301="Z",0,1)</f>
        <v>0</v>
      </c>
      <c r="I301" s="28">
        <f>IF(B301+D301+F301+H301&gt;0,0,1)</f>
        <v>0</v>
      </c>
      <c r="J301" s="27">
        <v>45314</v>
      </c>
      <c r="L301" s="28">
        <f>IF($I301=1,IF(AND($AD$11="yes", $A301&lt;$AD$12),1,IF(OR($AD$11="no", $AD$11=""),IF(AND(AD$14="yes", A301&lt;AD$15),1,IF(OR(AD$14="no", AD$14=""),1,0)),0)),0)</f>
        <v>0</v>
      </c>
      <c r="M301" s="28">
        <f>IF($I301=1,IF(AND($AD$11="yes", $A301&gt;=$AD$12),IF(AND($AD$14="yes", $A301&gt;=$AD$15),0,1),0),0)</f>
        <v>0</v>
      </c>
      <c r="N301" s="28">
        <f>IF($I301=1,IF(AND($AD$14="yes", $A301&gt;=$AD$15),1,0),0)</f>
        <v>0</v>
      </c>
    </row>
    <row r="302" spans="1:14">
      <c r="A302" s="34">
        <v>45316</v>
      </c>
      <c r="B302">
        <f>IF(A302&gt;=U$12,IF(A302&lt;=$U$13,0,1),1)</f>
        <v>1</v>
      </c>
      <c r="D302" s="28">
        <f>IF(ISBLANK(C302)=FALSE,1,0)</f>
        <v>0</v>
      </c>
      <c r="F302" s="28">
        <f>IF(ISBLANK(E302)=FALSE,1,0)</f>
        <v>0</v>
      </c>
      <c r="G302" s="27" t="str">
        <f>_xlfn.IFNA(VLOOKUP(A302,$Z$6:$Z$15,1,FALSE),"Z")</f>
        <v>Z</v>
      </c>
      <c r="H302" s="28">
        <f>IF(G302="Z",0,1)</f>
        <v>0</v>
      </c>
      <c r="I302" s="28">
        <f>IF(B302+D302+F302+H302&gt;0,0,1)</f>
        <v>0</v>
      </c>
      <c r="J302" s="27">
        <v>45315</v>
      </c>
      <c r="L302" s="28">
        <f>IF($I302=1,IF(AND($AD$11="yes", $A302&lt;$AD$12),1,IF(OR($AD$11="no", $AD$11=""),IF(AND(AD$14="yes", A302&lt;AD$15),1,IF(OR(AD$14="no", AD$14=""),1,0)),0)),0)</f>
        <v>0</v>
      </c>
      <c r="M302" s="28">
        <f>IF($I302=1,IF(AND($AD$11="yes", $A302&gt;=$AD$12),IF(AND($AD$14="yes", $A302&gt;=$AD$15),0,1),0),0)</f>
        <v>0</v>
      </c>
      <c r="N302" s="28">
        <f>IF($I302=1,IF(AND($AD$14="yes", $A302&gt;=$AD$15),1,0),0)</f>
        <v>0</v>
      </c>
    </row>
    <row r="303" spans="1:14">
      <c r="A303" s="34">
        <v>45317</v>
      </c>
      <c r="B303">
        <f>IF(A303&gt;=U$12,IF(A303&lt;=$U$13,0,1),1)</f>
        <v>1</v>
      </c>
      <c r="D303" s="28">
        <f>IF(ISBLANK(C303)=FALSE,1,0)</f>
        <v>0</v>
      </c>
      <c r="F303" s="28">
        <f>IF(ISBLANK(E303)=FALSE,1,0)</f>
        <v>0</v>
      </c>
      <c r="G303" s="27" t="str">
        <f>_xlfn.IFNA(VLOOKUP(A303,$Z$6:$Z$15,1,FALSE),"Z")</f>
        <v>Z</v>
      </c>
      <c r="H303" s="28">
        <f>IF(G303="Z",0,1)</f>
        <v>0</v>
      </c>
      <c r="I303" s="28">
        <f>IF(B303+D303+F303+H303&gt;0,0,1)</f>
        <v>0</v>
      </c>
      <c r="J303" s="27">
        <v>45316</v>
      </c>
      <c r="L303" s="28">
        <f>IF($I303=1,IF(AND($AD$11="yes", $A303&lt;$AD$12),1,IF(OR($AD$11="no", $AD$11=""),IF(AND(AD$14="yes", A303&lt;AD$15),1,IF(OR(AD$14="no", AD$14=""),1,0)),0)),0)</f>
        <v>0</v>
      </c>
      <c r="M303" s="28">
        <f>IF($I303=1,IF(AND($AD$11="yes", $A303&gt;=$AD$12),IF(AND($AD$14="yes", $A303&gt;=$AD$15),0,1),0),0)</f>
        <v>0</v>
      </c>
      <c r="N303" s="28">
        <f>IF($I303=1,IF(AND($AD$14="yes", $A303&gt;=$AD$15),1,0),0)</f>
        <v>0</v>
      </c>
    </row>
    <row r="304" spans="1:14">
      <c r="A304" s="34">
        <v>45318</v>
      </c>
      <c r="B304">
        <f>IF(A304&gt;=U$12,IF(A304&lt;=$U$13,0,1),1)</f>
        <v>1</v>
      </c>
      <c r="D304" s="28">
        <f>IF(ISBLANK(C304)=FALSE,1,0)</f>
        <v>0</v>
      </c>
      <c r="E304" s="27">
        <v>45318</v>
      </c>
      <c r="F304" s="28">
        <f>IF(ISBLANK(E304)=FALSE,1,0)</f>
        <v>1</v>
      </c>
      <c r="G304" s="27" t="str">
        <f>_xlfn.IFNA(VLOOKUP(A304,$Z$6:$Z$15,1,FALSE),"Z")</f>
        <v>Z</v>
      </c>
      <c r="H304" s="28">
        <f>IF(G304="Z",0,1)</f>
        <v>0</v>
      </c>
      <c r="I304" s="28">
        <f>IF(B304+D304+F304+H304&gt;0,0,1)</f>
        <v>0</v>
      </c>
      <c r="J304" s="27">
        <v>45317</v>
      </c>
      <c r="L304" s="28">
        <f>IF($I304=1,IF(AND($AD$11="yes", $A304&lt;$AD$12),1,IF(OR($AD$11="no", $AD$11=""),IF(AND(AD$14="yes", A304&lt;AD$15),1,IF(OR(AD$14="no", AD$14=""),1,0)),0)),0)</f>
        <v>0</v>
      </c>
      <c r="M304" s="28">
        <f>IF($I304=1,IF(AND($AD$11="yes", $A304&gt;=$AD$12),IF(AND($AD$14="yes", $A304&gt;=$AD$15),0,1),0),0)</f>
        <v>0</v>
      </c>
      <c r="N304" s="28">
        <f>IF($I304=1,IF(AND($AD$14="yes", $A304&gt;=$AD$15),1,0),0)</f>
        <v>0</v>
      </c>
    </row>
    <row r="305" spans="1:14">
      <c r="A305" s="34">
        <v>45319</v>
      </c>
      <c r="B305">
        <f>IF(A305&gt;=U$12,IF(A305&lt;=$U$13,0,1),1)</f>
        <v>1</v>
      </c>
      <c r="D305" s="28">
        <f>IF(ISBLANK(C305)=FALSE,1,0)</f>
        <v>0</v>
      </c>
      <c r="E305" s="27">
        <v>45319</v>
      </c>
      <c r="F305" s="28">
        <f>IF(ISBLANK(E305)=FALSE,1,0)</f>
        <v>1</v>
      </c>
      <c r="G305" s="27" t="str">
        <f>_xlfn.IFNA(VLOOKUP(A305,$Z$6:$Z$15,1,FALSE),"Z")</f>
        <v>Z</v>
      </c>
      <c r="H305" s="28">
        <f>IF(G305="Z",0,1)</f>
        <v>0</v>
      </c>
      <c r="I305" s="28">
        <f>IF(B305+D305+F305+H305&gt;0,0,1)</f>
        <v>0</v>
      </c>
      <c r="J305" s="27">
        <v>45318</v>
      </c>
      <c r="L305" s="28">
        <f>IF($I305=1,IF(AND($AD$11="yes", $A305&lt;$AD$12),1,IF(OR($AD$11="no", $AD$11=""),IF(AND(AD$14="yes", A305&lt;AD$15),1,IF(OR(AD$14="no", AD$14=""),1,0)),0)),0)</f>
        <v>0</v>
      </c>
      <c r="M305" s="28">
        <f>IF($I305=1,IF(AND($AD$11="yes", $A305&gt;=$AD$12),IF(AND($AD$14="yes", $A305&gt;=$AD$15),0,1),0),0)</f>
        <v>0</v>
      </c>
      <c r="N305" s="28">
        <f>IF($I305=1,IF(AND($AD$14="yes", $A305&gt;=$AD$15),1,0),0)</f>
        <v>0</v>
      </c>
    </row>
    <row r="306" spans="1:14">
      <c r="A306" s="34">
        <v>45320</v>
      </c>
      <c r="B306">
        <f>IF(A306&gt;=U$12,IF(A306&lt;=$U$13,0,1),1)</f>
        <v>1</v>
      </c>
      <c r="D306" s="28">
        <f>IF(ISBLANK(C306)=FALSE,1,0)</f>
        <v>0</v>
      </c>
      <c r="F306" s="28">
        <f>IF(ISBLANK(E306)=FALSE,1,0)</f>
        <v>0</v>
      </c>
      <c r="G306" s="27" t="str">
        <f>_xlfn.IFNA(VLOOKUP(A306,$Z$6:$Z$15,1,FALSE),"Z")</f>
        <v>Z</v>
      </c>
      <c r="H306" s="28">
        <f>IF(G306="Z",0,1)</f>
        <v>0</v>
      </c>
      <c r="I306" s="28">
        <f>IF(B306+D306+F306+H306&gt;0,0,1)</f>
        <v>0</v>
      </c>
      <c r="J306" s="27">
        <v>45319</v>
      </c>
      <c r="L306" s="28">
        <f>IF($I306=1,IF(AND($AD$11="yes", $A306&lt;$AD$12),1,IF(OR($AD$11="no", $AD$11=""),IF(AND(AD$14="yes", A306&lt;AD$15),1,IF(OR(AD$14="no", AD$14=""),1,0)),0)),0)</f>
        <v>0</v>
      </c>
      <c r="M306" s="28">
        <f>IF($I306=1,IF(AND($AD$11="yes", $A306&gt;=$AD$12),IF(AND($AD$14="yes", $A306&gt;=$AD$15),0,1),0),0)</f>
        <v>0</v>
      </c>
      <c r="N306" s="28">
        <f>IF($I306=1,IF(AND($AD$14="yes", $A306&gt;=$AD$15),1,0),0)</f>
        <v>0</v>
      </c>
    </row>
    <row r="307" spans="1:14">
      <c r="A307" s="34">
        <v>45321</v>
      </c>
      <c r="B307">
        <f>IF(A307&gt;=U$12,IF(A307&lt;=$U$13,0,1),1)</f>
        <v>1</v>
      </c>
      <c r="D307" s="28">
        <f>IF(ISBLANK(C307)=FALSE,1,0)</f>
        <v>0</v>
      </c>
      <c r="F307" s="28">
        <f>IF(ISBLANK(E307)=FALSE,1,0)</f>
        <v>0</v>
      </c>
      <c r="G307" s="27" t="str">
        <f>_xlfn.IFNA(VLOOKUP(A307,$Z$6:$Z$15,1,FALSE),"Z")</f>
        <v>Z</v>
      </c>
      <c r="H307" s="28">
        <f>IF(G307="Z",0,1)</f>
        <v>0</v>
      </c>
      <c r="I307" s="28">
        <f>IF(B307+D307+F307+H307&gt;0,0,1)</f>
        <v>0</v>
      </c>
      <c r="J307" s="27">
        <v>45320</v>
      </c>
      <c r="L307" s="28">
        <f>IF($I307=1,IF(AND($AD$11="yes", $A307&lt;$AD$12),1,IF(OR($AD$11="no", $AD$11=""),IF(AND(AD$14="yes", A307&lt;AD$15),1,IF(OR(AD$14="no", AD$14=""),1,0)),0)),0)</f>
        <v>0</v>
      </c>
      <c r="M307" s="28">
        <f>IF($I307=1,IF(AND($AD$11="yes", $A307&gt;=$AD$12),IF(AND($AD$14="yes", $A307&gt;=$AD$15),0,1),0),0)</f>
        <v>0</v>
      </c>
      <c r="N307" s="28">
        <f>IF($I307=1,IF(AND($AD$14="yes", $A307&gt;=$AD$15),1,0),0)</f>
        <v>0</v>
      </c>
    </row>
    <row r="308" spans="1:14">
      <c r="A308" s="34">
        <v>45322</v>
      </c>
      <c r="B308">
        <f>IF(A308&gt;=U$12,IF(A308&lt;=$U$13,0,1),1)</f>
        <v>1</v>
      </c>
      <c r="D308" s="28">
        <f>IF(ISBLANK(C308)=FALSE,1,0)</f>
        <v>0</v>
      </c>
      <c r="F308" s="28">
        <f>IF(ISBLANK(E308)=FALSE,1,0)</f>
        <v>0</v>
      </c>
      <c r="G308" s="27" t="str">
        <f>_xlfn.IFNA(VLOOKUP(A308,$Z$6:$Z$15,1,FALSE),"Z")</f>
        <v>Z</v>
      </c>
      <c r="H308" s="28">
        <f>IF(G308="Z",0,1)</f>
        <v>0</v>
      </c>
      <c r="I308" s="28">
        <f>IF(B308+D308+F308+H308&gt;0,0,1)</f>
        <v>0</v>
      </c>
      <c r="J308" s="27">
        <v>45321</v>
      </c>
      <c r="L308" s="28">
        <f>IF($I308=1,IF(AND($AD$11="yes", $A308&lt;$AD$12),1,IF(OR($AD$11="no", $AD$11=""),IF(AND(AD$14="yes", A308&lt;AD$15),1,IF(OR(AD$14="no", AD$14=""),1,0)),0)),0)</f>
        <v>0</v>
      </c>
      <c r="M308" s="28">
        <f>IF($I308=1,IF(AND($AD$11="yes", $A308&gt;=$AD$12),IF(AND($AD$14="yes", $A308&gt;=$AD$15),0,1),0),0)</f>
        <v>0</v>
      </c>
      <c r="N308" s="28">
        <f>IF($I308=1,IF(AND($AD$14="yes", $A308&gt;=$AD$15),1,0),0)</f>
        <v>0</v>
      </c>
    </row>
    <row r="309" spans="1:14">
      <c r="A309" s="34">
        <v>45323</v>
      </c>
      <c r="B309">
        <f>IF(A309&gt;=U$12,IF(A309&lt;=$U$13,0,1),1)</f>
        <v>1</v>
      </c>
      <c r="D309" s="28">
        <f>IF(ISBLANK(C309)=FALSE,1,0)</f>
        <v>0</v>
      </c>
      <c r="F309" s="28">
        <f>IF(ISBLANK(E309)=FALSE,1,0)</f>
        <v>0</v>
      </c>
      <c r="G309" s="27" t="str">
        <f>_xlfn.IFNA(VLOOKUP(A309,$Z$6:$Z$15,1,FALSE),"Z")</f>
        <v>Z</v>
      </c>
      <c r="H309" s="28">
        <f>IF(G309="Z",0,1)</f>
        <v>0</v>
      </c>
      <c r="I309" s="28">
        <f>IF(B309+D309+F309+H309&gt;0,0,1)</f>
        <v>0</v>
      </c>
      <c r="J309" s="27">
        <v>45322</v>
      </c>
      <c r="L309" s="28">
        <f>IF($I309=1,IF(AND($AD$11="yes", $A309&lt;$AD$12),1,IF(OR($AD$11="no", $AD$11=""),IF(AND(AD$14="yes", A309&lt;AD$15),1,IF(OR(AD$14="no", AD$14=""),1,0)),0)),0)</f>
        <v>0</v>
      </c>
      <c r="M309" s="28">
        <f>IF($I309=1,IF(AND($AD$11="yes", $A309&gt;=$AD$12),IF(AND($AD$14="yes", $A309&gt;=$AD$15),0,1),0),0)</f>
        <v>0</v>
      </c>
      <c r="N309" s="28">
        <f>IF($I309=1,IF(AND($AD$14="yes", $A309&gt;=$AD$15),1,0),0)</f>
        <v>0</v>
      </c>
    </row>
    <row r="310" spans="1:14">
      <c r="A310" s="34">
        <v>45324</v>
      </c>
      <c r="B310">
        <f>IF(A310&gt;=U$12,IF(A310&lt;=$U$13,0,1),1)</f>
        <v>1</v>
      </c>
      <c r="D310" s="28">
        <f>IF(ISBLANK(C310)=FALSE,1,0)</f>
        <v>0</v>
      </c>
      <c r="F310" s="28">
        <f>IF(ISBLANK(E310)=FALSE,1,0)</f>
        <v>0</v>
      </c>
      <c r="G310" s="27" t="str">
        <f>_xlfn.IFNA(VLOOKUP(A310,$Z$6:$Z$15,1,FALSE),"Z")</f>
        <v>Z</v>
      </c>
      <c r="H310" s="28">
        <f>IF(G310="Z",0,1)</f>
        <v>0</v>
      </c>
      <c r="I310" s="28">
        <f>IF(B310+D310+F310+H310&gt;0,0,1)</f>
        <v>0</v>
      </c>
      <c r="J310" s="27">
        <v>45323</v>
      </c>
      <c r="L310" s="28">
        <f>IF($I310=1,IF(AND($AD$11="yes", $A310&lt;$AD$12),1,IF(OR($AD$11="no", $AD$11=""),IF(AND(AD$14="yes", A310&lt;AD$15),1,IF(OR(AD$14="no", AD$14=""),1,0)),0)),0)</f>
        <v>0</v>
      </c>
      <c r="M310" s="28">
        <f>IF($I310=1,IF(AND($AD$11="yes", $A310&gt;=$AD$12),IF(AND($AD$14="yes", $A310&gt;=$AD$15),0,1),0),0)</f>
        <v>0</v>
      </c>
      <c r="N310" s="28">
        <f>IF($I310=1,IF(AND($AD$14="yes", $A310&gt;=$AD$15),1,0),0)</f>
        <v>0</v>
      </c>
    </row>
    <row r="311" spans="1:14">
      <c r="A311" s="34">
        <v>45325</v>
      </c>
      <c r="B311">
        <f>IF(A311&gt;=U$12,IF(A311&lt;=$U$13,0,1),1)</f>
        <v>1</v>
      </c>
      <c r="D311" s="28">
        <f>IF(ISBLANK(C311)=FALSE,1,0)</f>
        <v>0</v>
      </c>
      <c r="E311" s="27">
        <v>45325</v>
      </c>
      <c r="F311" s="28">
        <f>IF(ISBLANK(E311)=FALSE,1,0)</f>
        <v>1</v>
      </c>
      <c r="G311" s="27" t="str">
        <f>_xlfn.IFNA(VLOOKUP(A311,$Z$6:$Z$15,1,FALSE),"Z")</f>
        <v>Z</v>
      </c>
      <c r="H311" s="28">
        <f>IF(G311="Z",0,1)</f>
        <v>0</v>
      </c>
      <c r="I311" s="28">
        <f>IF(B311+D311+F311+H311&gt;0,0,1)</f>
        <v>0</v>
      </c>
      <c r="J311" s="27">
        <v>45324</v>
      </c>
      <c r="L311" s="28">
        <f>IF($I311=1,IF(AND($AD$11="yes", $A311&lt;$AD$12),1,IF(OR($AD$11="no", $AD$11=""),IF(AND(AD$14="yes", A311&lt;AD$15),1,IF(OR(AD$14="no", AD$14=""),1,0)),0)),0)</f>
        <v>0</v>
      </c>
      <c r="M311" s="28">
        <f>IF($I311=1,IF(AND($AD$11="yes", $A311&gt;=$AD$12),IF(AND($AD$14="yes", $A311&gt;=$AD$15),0,1),0),0)</f>
        <v>0</v>
      </c>
      <c r="N311" s="28">
        <f>IF($I311=1,IF(AND($AD$14="yes", $A311&gt;=$AD$15),1,0),0)</f>
        <v>0</v>
      </c>
    </row>
    <row r="312" spans="1:14">
      <c r="A312" s="34">
        <v>45326</v>
      </c>
      <c r="B312">
        <f>IF(A312&gt;=U$12,IF(A312&lt;=$U$13,0,1),1)</f>
        <v>1</v>
      </c>
      <c r="D312" s="28">
        <f>IF(ISBLANK(C312)=FALSE,1,0)</f>
        <v>0</v>
      </c>
      <c r="E312" s="27">
        <v>45326</v>
      </c>
      <c r="F312" s="28">
        <f>IF(ISBLANK(E312)=FALSE,1,0)</f>
        <v>1</v>
      </c>
      <c r="G312" s="27" t="str">
        <f>_xlfn.IFNA(VLOOKUP(A312,$Z$6:$Z$15,1,FALSE),"Z")</f>
        <v>Z</v>
      </c>
      <c r="H312" s="28">
        <f>IF(G312="Z",0,1)</f>
        <v>0</v>
      </c>
      <c r="I312" s="28">
        <f>IF(B312+D312+F312+H312&gt;0,0,1)</f>
        <v>0</v>
      </c>
      <c r="J312" s="27">
        <v>45325</v>
      </c>
      <c r="L312" s="28">
        <f>IF($I312=1,IF(AND($AD$11="yes", $A312&lt;$AD$12),1,IF(OR($AD$11="no", $AD$11=""),IF(AND(AD$14="yes", A312&lt;AD$15),1,IF(OR(AD$14="no", AD$14=""),1,0)),0)),0)</f>
        <v>0</v>
      </c>
      <c r="M312" s="28">
        <f>IF($I312=1,IF(AND($AD$11="yes", $A312&gt;=$AD$12),IF(AND($AD$14="yes", $A312&gt;=$AD$15),0,1),0),0)</f>
        <v>0</v>
      </c>
      <c r="N312" s="28">
        <f>IF($I312=1,IF(AND($AD$14="yes", $A312&gt;=$AD$15),1,0),0)</f>
        <v>0</v>
      </c>
    </row>
    <row r="313" spans="1:14">
      <c r="A313" s="34">
        <v>45327</v>
      </c>
      <c r="B313">
        <f>IF(A313&gt;=U$12,IF(A313&lt;=$U$13,0,1),1)</f>
        <v>1</v>
      </c>
      <c r="D313" s="28">
        <f>IF(ISBLANK(C313)=FALSE,1,0)</f>
        <v>0</v>
      </c>
      <c r="F313" s="28">
        <f>IF(ISBLANK(E313)=FALSE,1,0)</f>
        <v>0</v>
      </c>
      <c r="G313" s="27" t="str">
        <f>_xlfn.IFNA(VLOOKUP(A313,$Z$6:$Z$15,1,FALSE),"Z")</f>
        <v>Z</v>
      </c>
      <c r="H313" s="28">
        <f>IF(G313="Z",0,1)</f>
        <v>0</v>
      </c>
      <c r="I313" s="28">
        <f>IF(B313+D313+F313+H313&gt;0,0,1)</f>
        <v>0</v>
      </c>
      <c r="J313" s="27">
        <v>45326</v>
      </c>
      <c r="L313" s="28">
        <f>IF($I313=1,IF(AND($AD$11="yes", $A313&lt;$AD$12),1,IF(OR($AD$11="no", $AD$11=""),IF(AND(AD$14="yes", A313&lt;AD$15),1,IF(OR(AD$14="no", AD$14=""),1,0)),0)),0)</f>
        <v>0</v>
      </c>
      <c r="M313" s="28">
        <f>IF($I313=1,IF(AND($AD$11="yes", $A313&gt;=$AD$12),IF(AND($AD$14="yes", $A313&gt;=$AD$15),0,1),0),0)</f>
        <v>0</v>
      </c>
      <c r="N313" s="28">
        <f>IF($I313=1,IF(AND($AD$14="yes", $A313&gt;=$AD$15),1,0),0)</f>
        <v>0</v>
      </c>
    </row>
    <row r="314" spans="1:14">
      <c r="A314" s="34">
        <v>45328</v>
      </c>
      <c r="B314">
        <f>IF(A314&gt;=U$12,IF(A314&lt;=$U$13,0,1),1)</f>
        <v>1</v>
      </c>
      <c r="D314" s="28">
        <f>IF(ISBLANK(C314)=FALSE,1,0)</f>
        <v>0</v>
      </c>
      <c r="F314" s="28">
        <f>IF(ISBLANK(E314)=FALSE,1,0)</f>
        <v>0</v>
      </c>
      <c r="G314" s="27" t="str">
        <f>_xlfn.IFNA(VLOOKUP(A314,$Z$6:$Z$15,1,FALSE),"Z")</f>
        <v>Z</v>
      </c>
      <c r="H314" s="28">
        <f>IF(G314="Z",0,1)</f>
        <v>0</v>
      </c>
      <c r="I314" s="28">
        <f>IF(B314+D314+F314+H314&gt;0,0,1)</f>
        <v>0</v>
      </c>
      <c r="J314" s="27">
        <v>45327</v>
      </c>
      <c r="L314" s="28">
        <f>IF($I314=1,IF(AND($AD$11="yes", $A314&lt;$AD$12),1,IF(OR($AD$11="no", $AD$11=""),IF(AND(AD$14="yes", A314&lt;AD$15),1,IF(OR(AD$14="no", AD$14=""),1,0)),0)),0)</f>
        <v>0</v>
      </c>
      <c r="M314" s="28">
        <f>IF($I314=1,IF(AND($AD$11="yes", $A314&gt;=$AD$12),IF(AND($AD$14="yes", $A314&gt;=$AD$15),0,1),0),0)</f>
        <v>0</v>
      </c>
      <c r="N314" s="28">
        <f>IF($I314=1,IF(AND($AD$14="yes", $A314&gt;=$AD$15),1,0),0)</f>
        <v>0</v>
      </c>
    </row>
    <row r="315" spans="1:14">
      <c r="A315" s="34">
        <v>45329</v>
      </c>
      <c r="B315">
        <f>IF(A315&gt;=U$12,IF(A315&lt;=$U$13,0,1),1)</f>
        <v>1</v>
      </c>
      <c r="D315" s="28">
        <f>IF(ISBLANK(C315)=FALSE,1,0)</f>
        <v>0</v>
      </c>
      <c r="F315" s="28">
        <f>IF(ISBLANK(E315)=FALSE,1,0)</f>
        <v>0</v>
      </c>
      <c r="G315" s="27" t="str">
        <f>_xlfn.IFNA(VLOOKUP(A315,$Z$6:$Z$15,1,FALSE),"Z")</f>
        <v>Z</v>
      </c>
      <c r="H315" s="28">
        <f>IF(G315="Z",0,1)</f>
        <v>0</v>
      </c>
      <c r="I315" s="28">
        <f>IF(B315+D315+F315+H315&gt;0,0,1)</f>
        <v>0</v>
      </c>
      <c r="J315" s="27">
        <v>45328</v>
      </c>
      <c r="L315" s="28">
        <f>IF($I315=1,IF(AND($AD$11="yes", $A315&lt;$AD$12),1,IF(OR($AD$11="no", $AD$11=""),IF(AND(AD$14="yes", A315&lt;AD$15),1,IF(OR(AD$14="no", AD$14=""),1,0)),0)),0)</f>
        <v>0</v>
      </c>
      <c r="M315" s="28">
        <f>IF($I315=1,IF(AND($AD$11="yes", $A315&gt;=$AD$12),IF(AND($AD$14="yes", $A315&gt;=$AD$15),0,1),0),0)</f>
        <v>0</v>
      </c>
      <c r="N315" s="28">
        <f>IF($I315=1,IF(AND($AD$14="yes", $A315&gt;=$AD$15),1,0),0)</f>
        <v>0</v>
      </c>
    </row>
    <row r="316" spans="1:14">
      <c r="A316" s="34">
        <v>45330</v>
      </c>
      <c r="B316">
        <f>IF(A316&gt;=U$12,IF(A316&lt;=$U$13,0,1),1)</f>
        <v>1</v>
      </c>
      <c r="D316" s="28">
        <f>IF(ISBLANK(C316)=FALSE,1,0)</f>
        <v>0</v>
      </c>
      <c r="F316" s="28">
        <f>IF(ISBLANK(E316)=FALSE,1,0)</f>
        <v>0</v>
      </c>
      <c r="G316" s="27" t="str">
        <f>_xlfn.IFNA(VLOOKUP(A316,$Z$6:$Z$15,1,FALSE),"Z")</f>
        <v>Z</v>
      </c>
      <c r="H316" s="28">
        <f>IF(G316="Z",0,1)</f>
        <v>0</v>
      </c>
      <c r="I316" s="28">
        <f>IF(B316+D316+F316+H316&gt;0,0,1)</f>
        <v>0</v>
      </c>
      <c r="J316" s="27">
        <v>45329</v>
      </c>
      <c r="L316" s="28">
        <f>IF($I316=1,IF(AND($AD$11="yes", $A316&lt;$AD$12),1,IF(OR($AD$11="no", $AD$11=""),IF(AND(AD$14="yes", A316&lt;AD$15),1,IF(OR(AD$14="no", AD$14=""),1,0)),0)),0)</f>
        <v>0</v>
      </c>
      <c r="M316" s="28">
        <f>IF($I316=1,IF(AND($AD$11="yes", $A316&gt;=$AD$12),IF(AND($AD$14="yes", $A316&gt;=$AD$15),0,1),0),0)</f>
        <v>0</v>
      </c>
      <c r="N316" s="28">
        <f>IF($I316=1,IF(AND($AD$14="yes", $A316&gt;=$AD$15),1,0),0)</f>
        <v>0</v>
      </c>
    </row>
    <row r="317" spans="1:14">
      <c r="A317" s="34">
        <v>45331</v>
      </c>
      <c r="B317">
        <f>IF(A317&gt;=U$12,IF(A317&lt;=$U$13,0,1),1)</f>
        <v>1</v>
      </c>
      <c r="D317" s="28">
        <f>IF(ISBLANK(C317)=FALSE,1,0)</f>
        <v>0</v>
      </c>
      <c r="F317" s="28">
        <f>IF(ISBLANK(E317)=FALSE,1,0)</f>
        <v>0</v>
      </c>
      <c r="G317" s="27" t="str">
        <f>_xlfn.IFNA(VLOOKUP(A317,$Z$6:$Z$15,1,FALSE),"Z")</f>
        <v>Z</v>
      </c>
      <c r="H317" s="28">
        <f>IF(G317="Z",0,1)</f>
        <v>0</v>
      </c>
      <c r="I317" s="28">
        <f>IF(B317+D317+F317+H317&gt;0,0,1)</f>
        <v>0</v>
      </c>
      <c r="J317" s="27">
        <v>45330</v>
      </c>
      <c r="L317" s="28">
        <f>IF($I317=1,IF(AND($AD$11="yes", $A317&lt;$AD$12),1,IF(OR($AD$11="no", $AD$11=""),IF(AND(AD$14="yes", A317&lt;AD$15),1,IF(OR(AD$14="no", AD$14=""),1,0)),0)),0)</f>
        <v>0</v>
      </c>
      <c r="M317" s="28">
        <f>IF($I317=1,IF(AND($AD$11="yes", $A317&gt;=$AD$12),IF(AND($AD$14="yes", $A317&gt;=$AD$15),0,1),0),0)</f>
        <v>0</v>
      </c>
      <c r="N317" s="28">
        <f>IF($I317=1,IF(AND($AD$14="yes", $A317&gt;=$AD$15),1,0),0)</f>
        <v>0</v>
      </c>
    </row>
    <row r="318" spans="1:14">
      <c r="A318" s="34">
        <v>45332</v>
      </c>
      <c r="B318">
        <f>IF(A318&gt;=U$12,IF(A318&lt;=$U$13,0,1),1)</f>
        <v>1</v>
      </c>
      <c r="D318" s="28">
        <f>IF(ISBLANK(C318)=FALSE,1,0)</f>
        <v>0</v>
      </c>
      <c r="E318" s="27">
        <v>45332</v>
      </c>
      <c r="F318" s="28">
        <f>IF(ISBLANK(E318)=FALSE,1,0)</f>
        <v>1</v>
      </c>
      <c r="G318" s="27" t="str">
        <f>_xlfn.IFNA(VLOOKUP(A318,$Z$6:$Z$15,1,FALSE),"Z")</f>
        <v>Z</v>
      </c>
      <c r="H318" s="28">
        <f>IF(G318="Z",0,1)</f>
        <v>0</v>
      </c>
      <c r="I318" s="28">
        <f>IF(B318+D318+F318+H318&gt;0,0,1)</f>
        <v>0</v>
      </c>
      <c r="J318" s="27">
        <v>45331</v>
      </c>
      <c r="L318" s="28">
        <f>IF($I318=1,IF(AND($AD$11="yes", $A318&lt;$AD$12),1,IF(OR($AD$11="no", $AD$11=""),IF(AND(AD$14="yes", A318&lt;AD$15),1,IF(OR(AD$14="no", AD$14=""),1,0)),0)),0)</f>
        <v>0</v>
      </c>
      <c r="M318" s="28">
        <f>IF($I318=1,IF(AND($AD$11="yes", $A318&gt;=$AD$12),IF(AND($AD$14="yes", $A318&gt;=$AD$15),0,1),0),0)</f>
        <v>0</v>
      </c>
      <c r="N318" s="28">
        <f>IF($I318=1,IF(AND($AD$14="yes", $A318&gt;=$AD$15),1,0),0)</f>
        <v>0</v>
      </c>
    </row>
    <row r="319" spans="1:14">
      <c r="A319" s="34">
        <v>45333</v>
      </c>
      <c r="B319">
        <f>IF(A319&gt;=U$12,IF(A319&lt;=$U$13,0,1),1)</f>
        <v>1</v>
      </c>
      <c r="D319" s="28">
        <f>IF(ISBLANK(C319)=FALSE,1,0)</f>
        <v>0</v>
      </c>
      <c r="E319" s="27">
        <v>45333</v>
      </c>
      <c r="F319" s="28">
        <f>IF(ISBLANK(E319)=FALSE,1,0)</f>
        <v>1</v>
      </c>
      <c r="G319" s="27" t="str">
        <f>_xlfn.IFNA(VLOOKUP(A319,$Z$6:$Z$15,1,FALSE),"Z")</f>
        <v>Z</v>
      </c>
      <c r="H319" s="28">
        <f>IF(G319="Z",0,1)</f>
        <v>0</v>
      </c>
      <c r="I319" s="28">
        <f>IF(B319+D319+F319+H319&gt;0,0,1)</f>
        <v>0</v>
      </c>
      <c r="J319" s="27">
        <v>45332</v>
      </c>
      <c r="L319" s="28">
        <f>IF($I319=1,IF(AND($AD$11="yes", $A319&lt;$AD$12),1,IF(OR($AD$11="no", $AD$11=""),IF(AND(AD$14="yes", A319&lt;AD$15),1,IF(OR(AD$14="no", AD$14=""),1,0)),0)),0)</f>
        <v>0</v>
      </c>
      <c r="M319" s="28">
        <f>IF($I319=1,IF(AND($AD$11="yes", $A319&gt;=$AD$12),IF(AND($AD$14="yes", $A319&gt;=$AD$15),0,1),0),0)</f>
        <v>0</v>
      </c>
      <c r="N319" s="28">
        <f>IF($I319=1,IF(AND($AD$14="yes", $A319&gt;=$AD$15),1,0),0)</f>
        <v>0</v>
      </c>
    </row>
    <row r="320" spans="1:14">
      <c r="A320" s="34">
        <v>45334</v>
      </c>
      <c r="B320">
        <f>IF(A320&gt;=U$12,IF(A320&lt;=$U$13,0,1),1)</f>
        <v>1</v>
      </c>
      <c r="D320" s="28">
        <f>IF(ISBLANK(C320)=FALSE,1,0)</f>
        <v>0</v>
      </c>
      <c r="F320" s="28">
        <f>IF(ISBLANK(E320)=FALSE,1,0)</f>
        <v>0</v>
      </c>
      <c r="G320" s="27" t="str">
        <f>_xlfn.IFNA(VLOOKUP(A320,$Z$6:$Z$15,1,FALSE),"Z")</f>
        <v>Z</v>
      </c>
      <c r="H320" s="28">
        <f>IF(G320="Z",0,1)</f>
        <v>0</v>
      </c>
      <c r="I320" s="28">
        <f>IF(B320+D320+F320+H320&gt;0,0,1)</f>
        <v>0</v>
      </c>
      <c r="J320" s="27">
        <v>45333</v>
      </c>
      <c r="L320" s="28">
        <f>IF($I320=1,IF(AND($AD$11="yes", $A320&lt;$AD$12),1,IF(OR($AD$11="no", $AD$11=""),IF(AND(AD$14="yes", A320&lt;AD$15),1,IF(OR(AD$14="no", AD$14=""),1,0)),0)),0)</f>
        <v>0</v>
      </c>
      <c r="M320" s="28">
        <f>IF($I320=1,IF(AND($AD$11="yes", $A320&gt;=$AD$12),IF(AND($AD$14="yes", $A320&gt;=$AD$15),0,1),0),0)</f>
        <v>0</v>
      </c>
      <c r="N320" s="28">
        <f>IF($I320=1,IF(AND($AD$14="yes", $A320&gt;=$AD$15),1,0),0)</f>
        <v>0</v>
      </c>
    </row>
    <row r="321" spans="1:14">
      <c r="A321" s="34">
        <v>45335</v>
      </c>
      <c r="B321">
        <f>IF(A321&gt;=U$12,IF(A321&lt;=$U$13,0,1),1)</f>
        <v>1</v>
      </c>
      <c r="D321" s="28">
        <f>IF(ISBLANK(C321)=FALSE,1,0)</f>
        <v>0</v>
      </c>
      <c r="F321" s="28">
        <f>IF(ISBLANK(E321)=FALSE,1,0)</f>
        <v>0</v>
      </c>
      <c r="G321" s="27" t="str">
        <f>_xlfn.IFNA(VLOOKUP(A321,$Z$6:$Z$15,1,FALSE),"Z")</f>
        <v>Z</v>
      </c>
      <c r="H321" s="28">
        <f>IF(G321="Z",0,1)</f>
        <v>0</v>
      </c>
      <c r="I321" s="28">
        <f>IF(B321+D321+F321+H321&gt;0,0,1)</f>
        <v>0</v>
      </c>
      <c r="J321" s="27">
        <v>45334</v>
      </c>
      <c r="L321" s="28">
        <f>IF($I321=1,IF(AND($AD$11="yes", $A321&lt;$AD$12),1,IF(OR($AD$11="no", $AD$11=""),IF(AND(AD$14="yes", A321&lt;AD$15),1,IF(OR(AD$14="no", AD$14=""),1,0)),0)),0)</f>
        <v>0</v>
      </c>
      <c r="M321" s="28">
        <f>IF($I321=1,IF(AND($AD$11="yes", $A321&gt;=$AD$12),IF(AND($AD$14="yes", $A321&gt;=$AD$15),0,1),0),0)</f>
        <v>0</v>
      </c>
      <c r="N321" s="28">
        <f>IF($I321=1,IF(AND($AD$14="yes", $A321&gt;=$AD$15),1,0),0)</f>
        <v>0</v>
      </c>
    </row>
    <row r="322" spans="1:14">
      <c r="A322" s="34">
        <v>45336</v>
      </c>
      <c r="B322">
        <f>IF(A322&gt;=U$12,IF(A322&lt;=$U$13,0,1),1)</f>
        <v>1</v>
      </c>
      <c r="D322" s="28">
        <f>IF(ISBLANK(C322)=FALSE,1,0)</f>
        <v>0</v>
      </c>
      <c r="F322" s="28">
        <f>IF(ISBLANK(E322)=FALSE,1,0)</f>
        <v>0</v>
      </c>
      <c r="G322" s="27" t="str">
        <f>_xlfn.IFNA(VLOOKUP(A322,$Z$6:$Z$15,1,FALSE),"Z")</f>
        <v>Z</v>
      </c>
      <c r="H322" s="28">
        <f>IF(G322="Z",0,1)</f>
        <v>0</v>
      </c>
      <c r="I322" s="28">
        <f>IF(B322+D322+F322+H322&gt;0,0,1)</f>
        <v>0</v>
      </c>
      <c r="J322" s="27">
        <v>45335</v>
      </c>
      <c r="L322" s="28">
        <f>IF($I322=1,IF(AND($AD$11="yes", $A322&lt;$AD$12),1,IF(OR($AD$11="no", $AD$11=""),IF(AND(AD$14="yes", A322&lt;AD$15),1,IF(OR(AD$14="no", AD$14=""),1,0)),0)),0)</f>
        <v>0</v>
      </c>
      <c r="M322" s="28">
        <f>IF($I322=1,IF(AND($AD$11="yes", $A322&gt;=$AD$12),IF(AND($AD$14="yes", $A322&gt;=$AD$15),0,1),0),0)</f>
        <v>0</v>
      </c>
      <c r="N322" s="28">
        <f>IF($I322=1,IF(AND($AD$14="yes", $A322&gt;=$AD$15),1,0),0)</f>
        <v>0</v>
      </c>
    </row>
    <row r="323" spans="1:14">
      <c r="A323" s="34">
        <v>45337</v>
      </c>
      <c r="B323">
        <f>IF(A323&gt;=U$12,IF(A323&lt;=$U$13,0,1),1)</f>
        <v>1</v>
      </c>
      <c r="D323" s="28">
        <f>IF(ISBLANK(C323)=FALSE,1,0)</f>
        <v>0</v>
      </c>
      <c r="F323" s="28">
        <f>IF(ISBLANK(E323)=FALSE,1,0)</f>
        <v>0</v>
      </c>
      <c r="G323" s="27" t="str">
        <f>_xlfn.IFNA(VLOOKUP(A323,$Z$6:$Z$15,1,FALSE),"Z")</f>
        <v>Z</v>
      </c>
      <c r="H323" s="28">
        <f>IF(G323="Z",0,1)</f>
        <v>0</v>
      </c>
      <c r="I323" s="28">
        <f>IF(B323+D323+F323+H323&gt;0,0,1)</f>
        <v>0</v>
      </c>
      <c r="J323" s="27">
        <v>45336</v>
      </c>
      <c r="L323" s="28">
        <f>IF($I323=1,IF(AND($AD$11="yes", $A323&lt;$AD$12),1,IF(OR($AD$11="no", $AD$11=""),IF(AND(AD$14="yes", A323&lt;AD$15),1,IF(OR(AD$14="no", AD$14=""),1,0)),0)),0)</f>
        <v>0</v>
      </c>
      <c r="M323" s="28">
        <f>IF($I323=1,IF(AND($AD$11="yes", $A323&gt;=$AD$12),IF(AND($AD$14="yes", $A323&gt;=$AD$15),0,1),0),0)</f>
        <v>0</v>
      </c>
      <c r="N323" s="28">
        <f>IF($I323=1,IF(AND($AD$14="yes", $A323&gt;=$AD$15),1,0),0)</f>
        <v>0</v>
      </c>
    </row>
    <row r="324" spans="1:14">
      <c r="A324" s="34">
        <v>45338</v>
      </c>
      <c r="B324">
        <f>IF(A324&gt;=U$12,IF(A324&lt;=$U$13,0,1),1)</f>
        <v>1</v>
      </c>
      <c r="D324" s="28">
        <f>IF(ISBLANK(C324)=FALSE,1,0)</f>
        <v>0</v>
      </c>
      <c r="F324" s="28">
        <f>IF(ISBLANK(E324)=FALSE,1,0)</f>
        <v>0</v>
      </c>
      <c r="G324" s="27" t="str">
        <f>_xlfn.IFNA(VLOOKUP(A324,$Z$6:$Z$15,1,FALSE),"Z")</f>
        <v>Z</v>
      </c>
      <c r="H324" s="28">
        <f>IF(G324="Z",0,1)</f>
        <v>0</v>
      </c>
      <c r="I324" s="28">
        <f>IF(B324+D324+F324+H324&gt;0,0,1)</f>
        <v>0</v>
      </c>
      <c r="J324" s="27">
        <v>45337</v>
      </c>
      <c r="L324" s="28">
        <f>IF($I324=1,IF(AND($AD$11="yes", $A324&lt;$AD$12),1,IF(OR($AD$11="no", $AD$11=""),IF(AND(AD$14="yes", A324&lt;AD$15),1,IF(OR(AD$14="no", AD$14=""),1,0)),0)),0)</f>
        <v>0</v>
      </c>
      <c r="M324" s="28">
        <f>IF($I324=1,IF(AND($AD$11="yes", $A324&gt;=$AD$12),IF(AND($AD$14="yes", $A324&gt;=$AD$15),0,1),0),0)</f>
        <v>0</v>
      </c>
      <c r="N324" s="28">
        <f>IF($I324=1,IF(AND($AD$14="yes", $A324&gt;=$AD$15),1,0),0)</f>
        <v>0</v>
      </c>
    </row>
    <row r="325" spans="1:14">
      <c r="A325" s="34">
        <v>45339</v>
      </c>
      <c r="B325">
        <f>IF(A325&gt;=U$12,IF(A325&lt;=$U$13,0,1),1)</f>
        <v>1</v>
      </c>
      <c r="C325" s="27">
        <v>45339</v>
      </c>
      <c r="D325" s="28">
        <f>IF(ISBLANK(C325)=FALSE,1,0)</f>
        <v>1</v>
      </c>
      <c r="E325" s="27">
        <v>45339</v>
      </c>
      <c r="F325" s="28">
        <f>IF(ISBLANK(E325)=FALSE,1,0)</f>
        <v>1</v>
      </c>
      <c r="G325" s="27" t="str">
        <f>_xlfn.IFNA(VLOOKUP(A325,$Z$6:$Z$15,1,FALSE),"Z")</f>
        <v>Z</v>
      </c>
      <c r="H325" s="28">
        <f>IF(G325="Z",0,1)</f>
        <v>0</v>
      </c>
      <c r="I325" s="28">
        <f>IF(B325+D325+F325+H325&gt;0,0,1)</f>
        <v>0</v>
      </c>
      <c r="J325" s="27">
        <v>45338</v>
      </c>
      <c r="L325" s="28">
        <f>IF($I325=1,IF(AND($AD$11="yes", $A325&lt;$AD$12),1,IF(OR($AD$11="no", $AD$11=""),IF(AND(AD$14="yes", A325&lt;AD$15),1,IF(OR(AD$14="no", AD$14=""),1,0)),0)),0)</f>
        <v>0</v>
      </c>
      <c r="M325" s="28">
        <f>IF($I325=1,IF(AND($AD$11="yes", $A325&gt;=$AD$12),IF(AND($AD$14="yes", $A325&gt;=$AD$15),0,1),0),0)</f>
        <v>0</v>
      </c>
      <c r="N325" s="28">
        <f>IF($I325=1,IF(AND($AD$14="yes", $A325&gt;=$AD$15),1,0),0)</f>
        <v>0</v>
      </c>
    </row>
    <row r="326" spans="1:14">
      <c r="A326" s="34">
        <v>45340</v>
      </c>
      <c r="B326">
        <f>IF(A326&gt;=U$12,IF(A326&lt;=$U$13,0,1),1)</f>
        <v>1</v>
      </c>
      <c r="C326" s="27">
        <v>45340</v>
      </c>
      <c r="D326" s="28">
        <f>IF(ISBLANK(C326)=FALSE,1,0)</f>
        <v>1</v>
      </c>
      <c r="E326" s="27">
        <v>45340</v>
      </c>
      <c r="F326" s="28">
        <f>IF(ISBLANK(E326)=FALSE,1,0)</f>
        <v>1</v>
      </c>
      <c r="G326" s="27" t="str">
        <f>_xlfn.IFNA(VLOOKUP(A326,$Z$6:$Z$15,1,FALSE),"Z")</f>
        <v>Z</v>
      </c>
      <c r="H326" s="28">
        <f>IF(G326="Z",0,1)</f>
        <v>0</v>
      </c>
      <c r="I326" s="28">
        <f>IF(B326+D326+F326+H326&gt;0,0,1)</f>
        <v>0</v>
      </c>
      <c r="J326" s="27">
        <v>45339</v>
      </c>
      <c r="L326" s="28">
        <f>IF($I326=1,IF(AND($AD$11="yes", $A326&lt;$AD$12),1,IF(OR($AD$11="no", $AD$11=""),IF(AND(AD$14="yes", A326&lt;AD$15),1,IF(OR(AD$14="no", AD$14=""),1,0)),0)),0)</f>
        <v>0</v>
      </c>
      <c r="M326" s="28">
        <f>IF($I326=1,IF(AND($AD$11="yes", $A326&gt;=$AD$12),IF(AND($AD$14="yes", $A326&gt;=$AD$15),0,1),0),0)</f>
        <v>0</v>
      </c>
      <c r="N326" s="28">
        <f>IF($I326=1,IF(AND($AD$14="yes", $A326&gt;=$AD$15),1,0),0)</f>
        <v>0</v>
      </c>
    </row>
    <row r="327" spans="1:14">
      <c r="A327" s="34">
        <v>45341</v>
      </c>
      <c r="B327">
        <f>IF(A327&gt;=U$12,IF(A327&lt;=$U$13,0,1),1)</f>
        <v>1</v>
      </c>
      <c r="C327" s="27">
        <v>45341</v>
      </c>
      <c r="D327" s="28">
        <f>IF(ISBLANK(C327)=FALSE,1,0)</f>
        <v>1</v>
      </c>
      <c r="F327" s="28">
        <f>IF(ISBLANK(E327)=FALSE,1,0)</f>
        <v>0</v>
      </c>
      <c r="G327" s="27" t="str">
        <f>_xlfn.IFNA(VLOOKUP(A327,$Z$6:$Z$15,1,FALSE),"Z")</f>
        <v>Z</v>
      </c>
      <c r="H327" s="28">
        <f>IF(G327="Z",0,1)</f>
        <v>0</v>
      </c>
      <c r="I327" s="28">
        <f>IF(B327+D327+F327+H327&gt;0,0,1)</f>
        <v>0</v>
      </c>
      <c r="J327" s="27">
        <v>45340</v>
      </c>
      <c r="L327" s="28">
        <f>IF($I327=1,IF(AND($AD$11="yes", $A327&lt;$AD$12),1,IF(OR($AD$11="no", $AD$11=""),IF(AND(AD$14="yes", A327&lt;AD$15),1,IF(OR(AD$14="no", AD$14=""),1,0)),0)),0)</f>
        <v>0</v>
      </c>
      <c r="M327" s="28">
        <f>IF($I327=1,IF(AND($AD$11="yes", $A327&gt;=$AD$12),IF(AND($AD$14="yes", $A327&gt;=$AD$15),0,1),0),0)</f>
        <v>0</v>
      </c>
      <c r="N327" s="28">
        <f>IF($I327=1,IF(AND($AD$14="yes", $A327&gt;=$AD$15),1,0),0)</f>
        <v>0</v>
      </c>
    </row>
    <row r="328" spans="1:14">
      <c r="A328" s="34">
        <v>45342</v>
      </c>
      <c r="B328">
        <f>IF(A328&gt;=U$12,IF(A328&lt;=$U$13,0,1),1)</f>
        <v>1</v>
      </c>
      <c r="C328" s="27">
        <v>45342</v>
      </c>
      <c r="D328" s="28">
        <f>IF(ISBLANK(C328)=FALSE,1,0)</f>
        <v>1</v>
      </c>
      <c r="F328" s="28">
        <f>IF(ISBLANK(E328)=FALSE,1,0)</f>
        <v>0</v>
      </c>
      <c r="G328" s="27" t="str">
        <f>_xlfn.IFNA(VLOOKUP(A328,$Z$6:$Z$15,1,FALSE),"Z")</f>
        <v>Z</v>
      </c>
      <c r="H328" s="28">
        <f>IF(G328="Z",0,1)</f>
        <v>0</v>
      </c>
      <c r="I328" s="28">
        <f>IF(B328+D328+F328+H328&gt;0,0,1)</f>
        <v>0</v>
      </c>
      <c r="J328" s="27">
        <v>45341</v>
      </c>
      <c r="L328" s="28">
        <f>IF($I328=1,IF(AND($AD$11="yes", $A328&lt;$AD$12),1,IF(OR($AD$11="no", $AD$11=""),IF(AND(AD$14="yes", A328&lt;AD$15),1,IF(OR(AD$14="no", AD$14=""),1,0)),0)),0)</f>
        <v>0</v>
      </c>
      <c r="M328" s="28">
        <f>IF($I328=1,IF(AND($AD$11="yes", $A328&gt;=$AD$12),IF(AND($AD$14="yes", $A328&gt;=$AD$15),0,1),0),0)</f>
        <v>0</v>
      </c>
      <c r="N328" s="28">
        <f>IF($I328=1,IF(AND($AD$14="yes", $A328&gt;=$AD$15),1,0),0)</f>
        <v>0</v>
      </c>
    </row>
    <row r="329" spans="1:14">
      <c r="A329" s="34">
        <v>45343</v>
      </c>
      <c r="B329">
        <f>IF(A329&gt;=U$12,IF(A329&lt;=$U$13,0,1),1)</f>
        <v>1</v>
      </c>
      <c r="C329" s="27">
        <v>45343</v>
      </c>
      <c r="D329" s="28">
        <f>IF(ISBLANK(C329)=FALSE,1,0)</f>
        <v>1</v>
      </c>
      <c r="F329" s="28">
        <f>IF(ISBLANK(E329)=FALSE,1,0)</f>
        <v>0</v>
      </c>
      <c r="G329" s="27" t="str">
        <f>_xlfn.IFNA(VLOOKUP(A329,$Z$6:$Z$15,1,FALSE),"Z")</f>
        <v>Z</v>
      </c>
      <c r="H329" s="28">
        <f>IF(G329="Z",0,1)</f>
        <v>0</v>
      </c>
      <c r="I329" s="28">
        <f>IF(B329+D329+F329+H329&gt;0,0,1)</f>
        <v>0</v>
      </c>
      <c r="J329" s="27">
        <v>45342</v>
      </c>
      <c r="L329" s="28">
        <f>IF($I329=1,IF(AND($AD$11="yes", $A329&lt;$AD$12),1,IF(OR($AD$11="no", $AD$11=""),IF(AND(AD$14="yes", A329&lt;AD$15),1,IF(OR(AD$14="no", AD$14=""),1,0)),0)),0)</f>
        <v>0</v>
      </c>
      <c r="M329" s="28">
        <f>IF($I329=1,IF(AND($AD$11="yes", $A329&gt;=$AD$12),IF(AND($AD$14="yes", $A329&gt;=$AD$15),0,1),0),0)</f>
        <v>0</v>
      </c>
      <c r="N329" s="28">
        <f>IF($I329=1,IF(AND($AD$14="yes", $A329&gt;=$AD$15),1,0),0)</f>
        <v>0</v>
      </c>
    </row>
    <row r="330" spans="1:14">
      <c r="A330" s="34">
        <v>45344</v>
      </c>
      <c r="B330">
        <f>IF(A330&gt;=U$12,IF(A330&lt;=$U$13,0,1),1)</f>
        <v>1</v>
      </c>
      <c r="C330" s="27">
        <v>45344</v>
      </c>
      <c r="D330" s="28">
        <f>IF(ISBLANK(C330)=FALSE,1,0)</f>
        <v>1</v>
      </c>
      <c r="F330" s="28">
        <f>IF(ISBLANK(E330)=FALSE,1,0)</f>
        <v>0</v>
      </c>
      <c r="G330" s="27" t="str">
        <f>_xlfn.IFNA(VLOOKUP(A330,$Z$6:$Z$15,1,FALSE),"Z")</f>
        <v>Z</v>
      </c>
      <c r="H330" s="28">
        <f>IF(G330="Z",0,1)</f>
        <v>0</v>
      </c>
      <c r="I330" s="28">
        <f>IF(B330+D330+F330+H330&gt;0,0,1)</f>
        <v>0</v>
      </c>
      <c r="J330" s="27">
        <v>45343</v>
      </c>
      <c r="L330" s="28">
        <f>IF($I330=1,IF(AND($AD$11="yes", $A330&lt;$AD$12),1,IF(OR($AD$11="no", $AD$11=""),IF(AND(AD$14="yes", A330&lt;AD$15),1,IF(OR(AD$14="no", AD$14=""),1,0)),0)),0)</f>
        <v>0</v>
      </c>
      <c r="M330" s="28">
        <f>IF($I330=1,IF(AND($AD$11="yes", $A330&gt;=$AD$12),IF(AND($AD$14="yes", $A330&gt;=$AD$15),0,1),0),0)</f>
        <v>0</v>
      </c>
      <c r="N330" s="28">
        <f>IF($I330=1,IF(AND($AD$14="yes", $A330&gt;=$AD$15),1,0),0)</f>
        <v>0</v>
      </c>
    </row>
    <row r="331" spans="1:14">
      <c r="A331" s="34">
        <v>45345</v>
      </c>
      <c r="B331">
        <f>IF(A331&gt;=U$12,IF(A331&lt;=$U$13,0,1),1)</f>
        <v>1</v>
      </c>
      <c r="C331" s="27">
        <v>45345</v>
      </c>
      <c r="D331" s="28">
        <f>IF(ISBLANK(C331)=FALSE,1,0)</f>
        <v>1</v>
      </c>
      <c r="F331" s="28">
        <f>IF(ISBLANK(E331)=FALSE,1,0)</f>
        <v>0</v>
      </c>
      <c r="G331" s="27" t="str">
        <f>_xlfn.IFNA(VLOOKUP(A331,$Z$6:$Z$15,1,FALSE),"Z")</f>
        <v>Z</v>
      </c>
      <c r="H331" s="28">
        <f>IF(G331="Z",0,1)</f>
        <v>0</v>
      </c>
      <c r="I331" s="28">
        <f>IF(B331+D331+F331+H331&gt;0,0,1)</f>
        <v>0</v>
      </c>
      <c r="J331" s="27">
        <v>45344</v>
      </c>
      <c r="L331" s="28">
        <f>IF($I331=1,IF(AND($AD$11="yes", $A331&lt;$AD$12),1,IF(OR($AD$11="no", $AD$11=""),IF(AND(AD$14="yes", A331&lt;AD$15),1,IF(OR(AD$14="no", AD$14=""),1,0)),0)),0)</f>
        <v>0</v>
      </c>
      <c r="M331" s="28">
        <f>IF($I331=1,IF(AND($AD$11="yes", $A331&gt;=$AD$12),IF(AND($AD$14="yes", $A331&gt;=$AD$15),0,1),0),0)</f>
        <v>0</v>
      </c>
      <c r="N331" s="28">
        <f>IF($I331=1,IF(AND($AD$14="yes", $A331&gt;=$AD$15),1,0),0)</f>
        <v>0</v>
      </c>
    </row>
    <row r="332" spans="1:14">
      <c r="A332" s="34">
        <v>45346</v>
      </c>
      <c r="B332">
        <f>IF(A332&gt;=U$12,IF(A332&lt;=$U$13,0,1),1)</f>
        <v>1</v>
      </c>
      <c r="C332" s="27">
        <v>45346</v>
      </c>
      <c r="D332" s="28">
        <f>IF(ISBLANK(C332)=FALSE,1,0)</f>
        <v>1</v>
      </c>
      <c r="E332" s="27">
        <v>45346</v>
      </c>
      <c r="F332" s="28">
        <f>IF(ISBLANK(E332)=FALSE,1,0)</f>
        <v>1</v>
      </c>
      <c r="G332" s="27" t="str">
        <f>_xlfn.IFNA(VLOOKUP(A332,$Z$6:$Z$15,1,FALSE),"Z")</f>
        <v>Z</v>
      </c>
      <c r="H332" s="28">
        <f>IF(G332="Z",0,1)</f>
        <v>0</v>
      </c>
      <c r="I332" s="28">
        <f>IF(B332+D332+F332+H332&gt;0,0,1)</f>
        <v>0</v>
      </c>
      <c r="J332" s="27">
        <v>45345</v>
      </c>
      <c r="L332" s="28">
        <f>IF($I332=1,IF(AND($AD$11="yes", $A332&lt;$AD$12),1,IF(OR($AD$11="no", $AD$11=""),IF(AND(AD$14="yes", A332&lt;AD$15),1,IF(OR(AD$14="no", AD$14=""),1,0)),0)),0)</f>
        <v>0</v>
      </c>
      <c r="M332" s="28">
        <f>IF($I332=1,IF(AND($AD$11="yes", $A332&gt;=$AD$12),IF(AND($AD$14="yes", $A332&gt;=$AD$15),0,1),0),0)</f>
        <v>0</v>
      </c>
      <c r="N332" s="28">
        <f>IF($I332=1,IF(AND($AD$14="yes", $A332&gt;=$AD$15),1,0),0)</f>
        <v>0</v>
      </c>
    </row>
    <row r="333" spans="1:14">
      <c r="A333" s="34">
        <v>45347</v>
      </c>
      <c r="B333">
        <f>IF(A333&gt;=U$12,IF(A333&lt;=$U$13,0,1),1)</f>
        <v>1</v>
      </c>
      <c r="C333" s="27">
        <v>45347</v>
      </c>
      <c r="D333" s="28">
        <f>IF(ISBLANK(C333)=FALSE,1,0)</f>
        <v>1</v>
      </c>
      <c r="E333" s="27">
        <v>45347</v>
      </c>
      <c r="F333" s="28">
        <f>IF(ISBLANK(E333)=FALSE,1,0)</f>
        <v>1</v>
      </c>
      <c r="G333" s="27" t="str">
        <f>_xlfn.IFNA(VLOOKUP(A333,$Z$6:$Z$15,1,FALSE),"Z")</f>
        <v>Z</v>
      </c>
      <c r="H333" s="28">
        <f>IF(G333="Z",0,1)</f>
        <v>0</v>
      </c>
      <c r="I333" s="28">
        <f>IF(B333+D333+F333+H333&gt;0,0,1)</f>
        <v>0</v>
      </c>
      <c r="J333" s="27">
        <v>45346</v>
      </c>
      <c r="L333" s="28">
        <f>IF($I333=1,IF(AND($AD$11="yes", $A333&lt;$AD$12),1,IF(OR($AD$11="no", $AD$11=""),IF(AND(AD$14="yes", A333&lt;AD$15),1,IF(OR(AD$14="no", AD$14=""),1,0)),0)),0)</f>
        <v>0</v>
      </c>
      <c r="M333" s="28">
        <f>IF($I333=1,IF(AND($AD$11="yes", $A333&gt;=$AD$12),IF(AND($AD$14="yes", $A333&gt;=$AD$15),0,1),0),0)</f>
        <v>0</v>
      </c>
      <c r="N333" s="28">
        <f>IF($I333=1,IF(AND($AD$14="yes", $A333&gt;=$AD$15),1,0),0)</f>
        <v>0</v>
      </c>
    </row>
    <row r="334" spans="1:14">
      <c r="A334" s="34">
        <v>45348</v>
      </c>
      <c r="B334">
        <f>IF(A334&gt;=U$12,IF(A334&lt;=$U$13,0,1),1)</f>
        <v>1</v>
      </c>
      <c r="D334" s="28">
        <f>IF(ISBLANK(C334)=FALSE,1,0)</f>
        <v>0</v>
      </c>
      <c r="F334" s="28">
        <f>IF(ISBLANK(E334)=FALSE,1,0)</f>
        <v>0</v>
      </c>
      <c r="G334" s="27" t="str">
        <f>_xlfn.IFNA(VLOOKUP(A334,$Z$6:$Z$15,1,FALSE),"Z")</f>
        <v>Z</v>
      </c>
      <c r="H334" s="28">
        <f>IF(G334="Z",0,1)</f>
        <v>0</v>
      </c>
      <c r="I334" s="28">
        <f>IF(B334+D334+F334+H334&gt;0,0,1)</f>
        <v>0</v>
      </c>
      <c r="J334" s="27">
        <v>45347</v>
      </c>
      <c r="L334" s="28">
        <f>IF($I334=1,IF(AND($AD$11="yes", $A334&lt;$AD$12),1,IF(OR($AD$11="no", $AD$11=""),IF(AND(AD$14="yes", A334&lt;AD$15),1,IF(OR(AD$14="no", AD$14=""),1,0)),0)),0)</f>
        <v>0</v>
      </c>
      <c r="M334" s="28">
        <f>IF($I334=1,IF(AND($AD$11="yes", $A334&gt;=$AD$12),IF(AND($AD$14="yes", $A334&gt;=$AD$15),0,1),0),0)</f>
        <v>0</v>
      </c>
      <c r="N334" s="28">
        <f>IF($I334=1,IF(AND($AD$14="yes", $A334&gt;=$AD$15),1,0),0)</f>
        <v>0</v>
      </c>
    </row>
    <row r="335" spans="1:14">
      <c r="A335" s="34">
        <v>45349</v>
      </c>
      <c r="B335">
        <f>IF(A335&gt;=U$12,IF(A335&lt;=$U$13,0,1),1)</f>
        <v>1</v>
      </c>
      <c r="D335" s="28">
        <f>IF(ISBLANK(C335)=FALSE,1,0)</f>
        <v>0</v>
      </c>
      <c r="F335" s="28">
        <f>IF(ISBLANK(E335)=FALSE,1,0)</f>
        <v>0</v>
      </c>
      <c r="G335" s="27" t="str">
        <f>_xlfn.IFNA(VLOOKUP(A335,$Z$6:$Z$15,1,FALSE),"Z")</f>
        <v>Z</v>
      </c>
      <c r="H335" s="28">
        <f>IF(G335="Z",0,1)</f>
        <v>0</v>
      </c>
      <c r="I335" s="28">
        <f>IF(B335+D335+F335+H335&gt;0,0,1)</f>
        <v>0</v>
      </c>
      <c r="J335" s="27">
        <v>45348</v>
      </c>
      <c r="L335" s="28">
        <f>IF($I335=1,IF(AND($AD$11="yes", $A335&lt;$AD$12),1,IF(OR($AD$11="no", $AD$11=""),IF(AND(AD$14="yes", A335&lt;AD$15),1,IF(OR(AD$14="no", AD$14=""),1,0)),0)),0)</f>
        <v>0</v>
      </c>
      <c r="M335" s="28">
        <f>IF($I335=1,IF(AND($AD$11="yes", $A335&gt;=$AD$12),IF(AND($AD$14="yes", $A335&gt;=$AD$15),0,1),0),0)</f>
        <v>0</v>
      </c>
      <c r="N335" s="28">
        <f>IF($I335=1,IF(AND($AD$14="yes", $A335&gt;=$AD$15),1,0),0)</f>
        <v>0</v>
      </c>
    </row>
    <row r="336" spans="1:14">
      <c r="A336" s="34">
        <v>45350</v>
      </c>
      <c r="B336">
        <f>IF(A336&gt;=U$12,IF(A336&lt;=$U$13,0,1),1)</f>
        <v>1</v>
      </c>
      <c r="D336" s="28">
        <f>IF(ISBLANK(C336)=FALSE,1,0)</f>
        <v>0</v>
      </c>
      <c r="F336" s="28">
        <f>IF(ISBLANK(E336)=FALSE,1,0)</f>
        <v>0</v>
      </c>
      <c r="G336" s="27" t="str">
        <f>_xlfn.IFNA(VLOOKUP(A336,$Z$6:$Z$15,1,FALSE),"Z")</f>
        <v>Z</v>
      </c>
      <c r="H336" s="28">
        <f>IF(G336="Z",0,1)</f>
        <v>0</v>
      </c>
      <c r="I336" s="28">
        <f>IF(B336+D336+F336+H336&gt;0,0,1)</f>
        <v>0</v>
      </c>
      <c r="J336" s="27">
        <v>45349</v>
      </c>
      <c r="L336" s="28">
        <f>IF($I336=1,IF(AND($AD$11="yes", $A336&lt;$AD$12),1,IF(OR($AD$11="no", $AD$11=""),IF(AND(AD$14="yes", A336&lt;AD$15),1,IF(OR(AD$14="no", AD$14=""),1,0)),0)),0)</f>
        <v>0</v>
      </c>
      <c r="M336" s="28">
        <f>IF($I336=1,IF(AND($AD$11="yes", $A336&gt;=$AD$12),IF(AND($AD$14="yes", $A336&gt;=$AD$15),0,1),0),0)</f>
        <v>0</v>
      </c>
      <c r="N336" s="28">
        <f>IF($I336=1,IF(AND($AD$14="yes", $A336&gt;=$AD$15),1,0),0)</f>
        <v>0</v>
      </c>
    </row>
    <row r="337" spans="1:14">
      <c r="A337" s="34">
        <v>45351</v>
      </c>
      <c r="B337">
        <f>IF(A337&gt;=U$12,IF(A337&lt;=$U$13,0,1),1)</f>
        <v>1</v>
      </c>
      <c r="D337" s="28">
        <f>IF(ISBLANK(C337)=FALSE,1,0)</f>
        <v>0</v>
      </c>
      <c r="F337" s="28">
        <f>IF(ISBLANK(E337)=FALSE,1,0)</f>
        <v>0</v>
      </c>
      <c r="G337" s="27" t="str">
        <f>_xlfn.IFNA(VLOOKUP(A337,$Z$6:$Z$15,1,FALSE),"Z")</f>
        <v>Z</v>
      </c>
      <c r="H337" s="28">
        <f>IF(G337="Z",0,1)</f>
        <v>0</v>
      </c>
      <c r="I337" s="28">
        <f>IF(B337+D337+F337+H337&gt;0,0,1)</f>
        <v>0</v>
      </c>
      <c r="J337" s="27">
        <v>45350</v>
      </c>
      <c r="L337" s="28">
        <f>IF($I337=1,IF(AND($AD$11="yes", $A337&lt;$AD$12),1,IF(OR($AD$11="no", $AD$11=""),IF(AND(AD$14="yes", A337&lt;AD$15),1,IF(OR(AD$14="no", AD$14=""),1,0)),0)),0)</f>
        <v>0</v>
      </c>
      <c r="M337" s="28">
        <f>IF($I337=1,IF(AND($AD$11="yes", $A337&gt;=$AD$12),IF(AND($AD$14="yes", $A337&gt;=$AD$15),0,1),0),0)</f>
        <v>0</v>
      </c>
      <c r="N337" s="28">
        <f>IF($I337=1,IF(AND($AD$14="yes", $A337&gt;=$AD$15),1,0),0)</f>
        <v>0</v>
      </c>
    </row>
    <row r="338" spans="1:14">
      <c r="A338" s="34">
        <v>45352</v>
      </c>
      <c r="B338">
        <f>IF(A338&gt;=U$12,IF(A338&lt;=$U$13,0,1),1)</f>
        <v>1</v>
      </c>
      <c r="D338" s="28">
        <f>IF(ISBLANK(C338)=FALSE,1,0)</f>
        <v>0</v>
      </c>
      <c r="F338" s="28">
        <f>IF(ISBLANK(E338)=FALSE,1,0)</f>
        <v>0</v>
      </c>
      <c r="G338" s="27" t="str">
        <f>_xlfn.IFNA(VLOOKUP(A338,$Z$6:$Z$15,1,FALSE),"Z")</f>
        <v>Z</v>
      </c>
      <c r="H338" s="28">
        <f>IF(G338="Z",0,1)</f>
        <v>0</v>
      </c>
      <c r="I338" s="28">
        <f>IF(B338+D338+F338+H338&gt;0,0,1)</f>
        <v>0</v>
      </c>
      <c r="J338" s="27">
        <v>45351</v>
      </c>
      <c r="L338" s="28">
        <f>IF($I338=1,IF(AND($AD$11="yes", $A338&lt;$AD$12),1,IF(OR($AD$11="no", $AD$11=""),IF(AND(AD$14="yes", A338&lt;AD$15),1,IF(OR(AD$14="no", AD$14=""),1,0)),0)),0)</f>
        <v>0</v>
      </c>
      <c r="M338" s="28">
        <f>IF($I338=1,IF(AND($AD$11="yes", $A338&gt;=$AD$12),IF(AND($AD$14="yes", $A338&gt;=$AD$15),0,1),0),0)</f>
        <v>0</v>
      </c>
      <c r="N338" s="28">
        <f>IF($I338=1,IF(AND($AD$14="yes", $A338&gt;=$AD$15),1,0),0)</f>
        <v>0</v>
      </c>
    </row>
    <row r="339" spans="1:14">
      <c r="A339" s="34">
        <v>45353</v>
      </c>
      <c r="B339">
        <f>IF(A339&gt;=U$12,IF(A339&lt;=$U$13,0,1),1)</f>
        <v>1</v>
      </c>
      <c r="D339" s="28">
        <f>IF(ISBLANK(C339)=FALSE,1,0)</f>
        <v>0</v>
      </c>
      <c r="E339" s="27">
        <v>45353</v>
      </c>
      <c r="F339" s="28">
        <f>IF(ISBLANK(E339)=FALSE,1,0)</f>
        <v>1</v>
      </c>
      <c r="G339" s="27" t="str">
        <f>_xlfn.IFNA(VLOOKUP(A339,$Z$6:$Z$15,1,FALSE),"Z")</f>
        <v>Z</v>
      </c>
      <c r="H339" s="28">
        <f>IF(G339="Z",0,1)</f>
        <v>0</v>
      </c>
      <c r="I339" s="28">
        <f>IF(B339+D339+F339+H339&gt;0,0,1)</f>
        <v>0</v>
      </c>
      <c r="J339" s="27">
        <v>45352</v>
      </c>
      <c r="L339" s="28">
        <f>IF($I339=1,IF(AND($AD$11="yes", $A339&lt;$AD$12),1,IF(OR($AD$11="no", $AD$11=""),IF(AND(AD$14="yes", A339&lt;AD$15),1,IF(OR(AD$14="no", AD$14=""),1,0)),0)),0)</f>
        <v>0</v>
      </c>
      <c r="M339" s="28">
        <f>IF($I339=1,IF(AND($AD$11="yes", $A339&gt;=$AD$12),IF(AND($AD$14="yes", $A339&gt;=$AD$15),0,1),0),0)</f>
        <v>0</v>
      </c>
      <c r="N339" s="28">
        <f>IF($I339=1,IF(AND($AD$14="yes", $A339&gt;=$AD$15),1,0),0)</f>
        <v>0</v>
      </c>
    </row>
    <row r="340" spans="1:14">
      <c r="A340" s="34">
        <v>45354</v>
      </c>
      <c r="B340">
        <f>IF(A340&gt;=U$12,IF(A340&lt;=$U$13,0,1),1)</f>
        <v>1</v>
      </c>
      <c r="D340" s="28">
        <f>IF(ISBLANK(C340)=FALSE,1,0)</f>
        <v>0</v>
      </c>
      <c r="E340" s="27">
        <v>45354</v>
      </c>
      <c r="F340" s="28">
        <f>IF(ISBLANK(E340)=FALSE,1,0)</f>
        <v>1</v>
      </c>
      <c r="G340" s="27" t="str">
        <f>_xlfn.IFNA(VLOOKUP(A340,$Z$6:$Z$15,1,FALSE),"Z")</f>
        <v>Z</v>
      </c>
      <c r="H340" s="28">
        <f>IF(G340="Z",0,1)</f>
        <v>0</v>
      </c>
      <c r="I340" s="28">
        <f>IF(B340+D340+F340+H340&gt;0,0,1)</f>
        <v>0</v>
      </c>
      <c r="J340" s="27">
        <v>45353</v>
      </c>
      <c r="L340" s="28">
        <f>IF($I340=1,IF(AND($AD$11="yes", $A340&lt;$AD$12),1,IF(OR($AD$11="no", $AD$11=""),IF(AND(AD$14="yes", A340&lt;AD$15),1,IF(OR(AD$14="no", AD$14=""),1,0)),0)),0)</f>
        <v>0</v>
      </c>
      <c r="M340" s="28">
        <f>IF($I340=1,IF(AND($AD$11="yes", $A340&gt;=$AD$12),IF(AND($AD$14="yes", $A340&gt;=$AD$15),0,1),0),0)</f>
        <v>0</v>
      </c>
      <c r="N340" s="28">
        <f>IF($I340=1,IF(AND($AD$14="yes", $A340&gt;=$AD$15),1,0),0)</f>
        <v>0</v>
      </c>
    </row>
    <row r="341" spans="1:14">
      <c r="A341" s="34">
        <v>45355</v>
      </c>
      <c r="B341">
        <f>IF(A341&gt;=U$12,IF(A341&lt;=$U$13,0,1),1)</f>
        <v>1</v>
      </c>
      <c r="D341" s="28">
        <f>IF(ISBLANK(C341)=FALSE,1,0)</f>
        <v>0</v>
      </c>
      <c r="F341" s="28">
        <f>IF(ISBLANK(E341)=FALSE,1,0)</f>
        <v>0</v>
      </c>
      <c r="G341" s="27" t="str">
        <f>_xlfn.IFNA(VLOOKUP(A341,$Z$6:$Z$15,1,FALSE),"Z")</f>
        <v>Z</v>
      </c>
      <c r="H341" s="28">
        <f>IF(G341="Z",0,1)</f>
        <v>0</v>
      </c>
      <c r="I341" s="28">
        <f>IF(B341+D341+F341+H341&gt;0,0,1)</f>
        <v>0</v>
      </c>
      <c r="J341" s="27">
        <v>45354</v>
      </c>
      <c r="L341" s="28">
        <f>IF($I341=1,IF(AND($AD$11="yes", $A341&lt;$AD$12),1,IF(OR($AD$11="no", $AD$11=""),IF(AND(AD$14="yes", A341&lt;AD$15),1,IF(OR(AD$14="no", AD$14=""),1,0)),0)),0)</f>
        <v>0</v>
      </c>
      <c r="M341" s="28">
        <f>IF($I341=1,IF(AND($AD$11="yes", $A341&gt;=$AD$12),IF(AND($AD$14="yes", $A341&gt;=$AD$15),0,1),0),0)</f>
        <v>0</v>
      </c>
      <c r="N341" s="28">
        <f>IF($I341=1,IF(AND($AD$14="yes", $A341&gt;=$AD$15),1,0),0)</f>
        <v>0</v>
      </c>
    </row>
    <row r="342" spans="1:14">
      <c r="A342" s="34">
        <v>45356</v>
      </c>
      <c r="B342">
        <f>IF(A342&gt;=U$12,IF(A342&lt;=$U$13,0,1),1)</f>
        <v>1</v>
      </c>
      <c r="D342" s="28">
        <f>IF(ISBLANK(C342)=FALSE,1,0)</f>
        <v>0</v>
      </c>
      <c r="F342" s="28">
        <f>IF(ISBLANK(E342)=FALSE,1,0)</f>
        <v>0</v>
      </c>
      <c r="G342" s="27" t="str">
        <f>_xlfn.IFNA(VLOOKUP(A342,$Z$6:$Z$15,1,FALSE),"Z")</f>
        <v>Z</v>
      </c>
      <c r="H342" s="28">
        <f>IF(G342="Z",0,1)</f>
        <v>0</v>
      </c>
      <c r="I342" s="28">
        <f>IF(B342+D342+F342+H342&gt;0,0,1)</f>
        <v>0</v>
      </c>
      <c r="J342" s="27">
        <v>45355</v>
      </c>
      <c r="L342" s="28">
        <f>IF($I342=1,IF(AND($AD$11="yes", $A342&lt;$AD$12),1,IF(OR($AD$11="no", $AD$11=""),IF(AND(AD$14="yes", A342&lt;AD$15),1,IF(OR(AD$14="no", AD$14=""),1,0)),0)),0)</f>
        <v>0</v>
      </c>
      <c r="M342" s="28">
        <f>IF($I342=1,IF(AND($AD$11="yes", $A342&gt;=$AD$12),IF(AND($AD$14="yes", $A342&gt;=$AD$15),0,1),0),0)</f>
        <v>0</v>
      </c>
      <c r="N342" s="28">
        <f>IF($I342=1,IF(AND($AD$14="yes", $A342&gt;=$AD$15),1,0),0)</f>
        <v>0</v>
      </c>
    </row>
    <row r="343" spans="1:14">
      <c r="A343" s="34">
        <v>45357</v>
      </c>
      <c r="B343">
        <f>IF(A343&gt;=U$12,IF(A343&lt;=$U$13,0,1),1)</f>
        <v>1</v>
      </c>
      <c r="D343" s="28">
        <f>IF(ISBLANK(C343)=FALSE,1,0)</f>
        <v>0</v>
      </c>
      <c r="F343" s="28">
        <f>IF(ISBLANK(E343)=FALSE,1,0)</f>
        <v>0</v>
      </c>
      <c r="G343" s="27" t="str">
        <f>_xlfn.IFNA(VLOOKUP(A343,$Z$6:$Z$15,1,FALSE),"Z")</f>
        <v>Z</v>
      </c>
      <c r="H343" s="28">
        <f>IF(G343="Z",0,1)</f>
        <v>0</v>
      </c>
      <c r="I343" s="28">
        <f>IF(B343+D343+F343+H343&gt;0,0,1)</f>
        <v>0</v>
      </c>
      <c r="J343" s="27">
        <v>45356</v>
      </c>
      <c r="L343" s="28">
        <f>IF($I343=1,IF(AND($AD$11="yes", $A343&lt;$AD$12),1,IF(OR($AD$11="no", $AD$11=""),IF(AND(AD$14="yes", A343&lt;AD$15),1,IF(OR(AD$14="no", AD$14=""),1,0)),0)),0)</f>
        <v>0</v>
      </c>
      <c r="M343" s="28">
        <f>IF($I343=1,IF(AND($AD$11="yes", $A343&gt;=$AD$12),IF(AND($AD$14="yes", $A343&gt;=$AD$15),0,1),0),0)</f>
        <v>0</v>
      </c>
      <c r="N343" s="28">
        <f>IF($I343=1,IF(AND($AD$14="yes", $A343&gt;=$AD$15),1,0),0)</f>
        <v>0</v>
      </c>
    </row>
    <row r="344" spans="1:14">
      <c r="A344" s="34">
        <v>45358</v>
      </c>
      <c r="B344">
        <f>IF(A344&gt;=U$12,IF(A344&lt;=$U$13,0,1),1)</f>
        <v>1</v>
      </c>
      <c r="D344" s="28">
        <f>IF(ISBLANK(C344)=FALSE,1,0)</f>
        <v>0</v>
      </c>
      <c r="F344" s="28">
        <f>IF(ISBLANK(E344)=FALSE,1,0)</f>
        <v>0</v>
      </c>
      <c r="G344" s="27" t="str">
        <f>_xlfn.IFNA(VLOOKUP(A344,$Z$6:$Z$15,1,FALSE),"Z")</f>
        <v>Z</v>
      </c>
      <c r="H344" s="28">
        <f>IF(G344="Z",0,1)</f>
        <v>0</v>
      </c>
      <c r="I344" s="28">
        <f>IF(B344+D344+F344+H344&gt;0,0,1)</f>
        <v>0</v>
      </c>
      <c r="J344" s="27">
        <v>45357</v>
      </c>
      <c r="L344" s="28">
        <f>IF($I344=1,IF(AND($AD$11="yes", $A344&lt;$AD$12),1,IF(OR($AD$11="no", $AD$11=""),IF(AND(AD$14="yes", A344&lt;AD$15),1,IF(OR(AD$14="no", AD$14=""),1,0)),0)),0)</f>
        <v>0</v>
      </c>
      <c r="M344" s="28">
        <f>IF($I344=1,IF(AND($AD$11="yes", $A344&gt;=$AD$12),IF(AND($AD$14="yes", $A344&gt;=$AD$15),0,1),0),0)</f>
        <v>0</v>
      </c>
      <c r="N344" s="28">
        <f>IF($I344=1,IF(AND($AD$14="yes", $A344&gt;=$AD$15),1,0),0)</f>
        <v>0</v>
      </c>
    </row>
    <row r="345" spans="1:14">
      <c r="A345" s="34">
        <v>45359</v>
      </c>
      <c r="B345">
        <f>IF(A345&gt;=U$12,IF(A345&lt;=$U$13,0,1),1)</f>
        <v>1</v>
      </c>
      <c r="D345" s="28">
        <f>IF(ISBLANK(C345)=FALSE,1,0)</f>
        <v>0</v>
      </c>
      <c r="F345" s="28">
        <f>IF(ISBLANK(E345)=FALSE,1,0)</f>
        <v>0</v>
      </c>
      <c r="G345" s="27" t="str">
        <f>_xlfn.IFNA(VLOOKUP(A345,$Z$6:$Z$15,1,FALSE),"Z")</f>
        <v>Z</v>
      </c>
      <c r="H345" s="28">
        <f>IF(G345="Z",0,1)</f>
        <v>0</v>
      </c>
      <c r="I345" s="28">
        <f>IF(B345+D345+F345+H345&gt;0,0,1)</f>
        <v>0</v>
      </c>
      <c r="J345" s="27">
        <v>45358</v>
      </c>
      <c r="L345" s="28">
        <f>IF($I345=1,IF(AND($AD$11="yes", $A345&lt;$AD$12),1,IF(OR($AD$11="no", $AD$11=""),IF(AND(AD$14="yes", A345&lt;AD$15),1,IF(OR(AD$14="no", AD$14=""),1,0)),0)),0)</f>
        <v>0</v>
      </c>
      <c r="M345" s="28">
        <f>IF($I345=1,IF(AND($AD$11="yes", $A345&gt;=$AD$12),IF(AND($AD$14="yes", $A345&gt;=$AD$15),0,1),0),0)</f>
        <v>0</v>
      </c>
      <c r="N345" s="28">
        <f>IF($I345=1,IF(AND($AD$14="yes", $A345&gt;=$AD$15),1,0),0)</f>
        <v>0</v>
      </c>
    </row>
    <row r="346" spans="1:14">
      <c r="A346" s="34">
        <v>45360</v>
      </c>
      <c r="B346">
        <f>IF(A346&gt;=U$12,IF(A346&lt;=$U$13,0,1),1)</f>
        <v>1</v>
      </c>
      <c r="D346" s="28">
        <f>IF(ISBLANK(C346)=FALSE,1,0)</f>
        <v>0</v>
      </c>
      <c r="E346" s="27">
        <v>45360</v>
      </c>
      <c r="F346" s="28">
        <f>IF(ISBLANK(E346)=FALSE,1,0)</f>
        <v>1</v>
      </c>
      <c r="G346" s="27" t="str">
        <f>_xlfn.IFNA(VLOOKUP(A346,$Z$6:$Z$15,1,FALSE),"Z")</f>
        <v>Z</v>
      </c>
      <c r="H346" s="28">
        <f>IF(G346="Z",0,1)</f>
        <v>0</v>
      </c>
      <c r="I346" s="28">
        <f>IF(B346+D346+F346+H346&gt;0,0,1)</f>
        <v>0</v>
      </c>
      <c r="J346" s="27">
        <v>45359</v>
      </c>
      <c r="L346" s="28">
        <f>IF($I346=1,IF(AND($AD$11="yes", $A346&lt;$AD$12),1,IF(OR($AD$11="no", $AD$11=""),IF(AND(AD$14="yes", A346&lt;AD$15),1,IF(OR(AD$14="no", AD$14=""),1,0)),0)),0)</f>
        <v>0</v>
      </c>
      <c r="M346" s="28">
        <f>IF($I346=1,IF(AND($AD$11="yes", $A346&gt;=$AD$12),IF(AND($AD$14="yes", $A346&gt;=$AD$15),0,1),0),0)</f>
        <v>0</v>
      </c>
      <c r="N346" s="28">
        <f>IF($I346=1,IF(AND($AD$14="yes", $A346&gt;=$AD$15),1,0),0)</f>
        <v>0</v>
      </c>
    </row>
    <row r="347" spans="1:14">
      <c r="A347" s="34">
        <v>45361</v>
      </c>
      <c r="B347">
        <f>IF(A347&gt;=U$12,IF(A347&lt;=$U$13,0,1),1)</f>
        <v>1</v>
      </c>
      <c r="D347" s="28">
        <f>IF(ISBLANK(C347)=FALSE,1,0)</f>
        <v>0</v>
      </c>
      <c r="E347" s="27">
        <v>45361</v>
      </c>
      <c r="F347" s="28">
        <f>IF(ISBLANK(E347)=FALSE,1,0)</f>
        <v>1</v>
      </c>
      <c r="G347" s="27" t="str">
        <f>_xlfn.IFNA(VLOOKUP(A347,$Z$6:$Z$15,1,FALSE),"Z")</f>
        <v>Z</v>
      </c>
      <c r="H347" s="28">
        <f>IF(G347="Z",0,1)</f>
        <v>0</v>
      </c>
      <c r="I347" s="28">
        <f>IF(B347+D347+F347+H347&gt;0,0,1)</f>
        <v>0</v>
      </c>
      <c r="J347" s="27">
        <v>45360</v>
      </c>
      <c r="L347" s="28">
        <f>IF($I347=1,IF(AND($AD$11="yes", $A347&lt;$AD$12),1,IF(OR($AD$11="no", $AD$11=""),IF(AND(AD$14="yes", A347&lt;AD$15),1,IF(OR(AD$14="no", AD$14=""),1,0)),0)),0)</f>
        <v>0</v>
      </c>
      <c r="M347" s="28">
        <f>IF($I347=1,IF(AND($AD$11="yes", $A347&gt;=$AD$12),IF(AND($AD$14="yes", $A347&gt;=$AD$15),0,1),0),0)</f>
        <v>0</v>
      </c>
      <c r="N347" s="28">
        <f>IF($I347=1,IF(AND($AD$14="yes", $A347&gt;=$AD$15),1,0),0)</f>
        <v>0</v>
      </c>
    </row>
    <row r="348" spans="1:14">
      <c r="A348" s="34">
        <v>45362</v>
      </c>
      <c r="B348">
        <f>IF(A348&gt;=U$12,IF(A348&lt;=$U$13,0,1),1)</f>
        <v>1</v>
      </c>
      <c r="D348" s="28">
        <f>IF(ISBLANK(C348)=FALSE,1,0)</f>
        <v>0</v>
      </c>
      <c r="F348" s="28">
        <f>IF(ISBLANK(E348)=FALSE,1,0)</f>
        <v>0</v>
      </c>
      <c r="G348" s="27" t="str">
        <f>_xlfn.IFNA(VLOOKUP(A348,$Z$6:$Z$15,1,FALSE),"Z")</f>
        <v>Z</v>
      </c>
      <c r="H348" s="28">
        <f>IF(G348="Z",0,1)</f>
        <v>0</v>
      </c>
      <c r="I348" s="28">
        <f>IF(B348+D348+F348+H348&gt;0,0,1)</f>
        <v>0</v>
      </c>
      <c r="J348" s="27">
        <v>45361</v>
      </c>
      <c r="L348" s="28">
        <f>IF($I348=1,IF(AND($AD$11="yes", $A348&lt;$AD$12),1,IF(OR($AD$11="no", $AD$11=""),IF(AND(AD$14="yes", A348&lt;AD$15),1,IF(OR(AD$14="no", AD$14=""),1,0)),0)),0)</f>
        <v>0</v>
      </c>
      <c r="M348" s="28">
        <f>IF($I348=1,IF(AND($AD$11="yes", $A348&gt;=$AD$12),IF(AND($AD$14="yes", $A348&gt;=$AD$15),0,1),0),0)</f>
        <v>0</v>
      </c>
      <c r="N348" s="28">
        <f>IF($I348=1,IF(AND($AD$14="yes", $A348&gt;=$AD$15),1,0),0)</f>
        <v>0</v>
      </c>
    </row>
    <row r="349" spans="1:14">
      <c r="A349" s="34">
        <v>45363</v>
      </c>
      <c r="B349">
        <f>IF(A349&gt;=U$12,IF(A349&lt;=$U$13,0,1),1)</f>
        <v>1</v>
      </c>
      <c r="D349" s="28">
        <f>IF(ISBLANK(C349)=FALSE,1,0)</f>
        <v>0</v>
      </c>
      <c r="F349" s="28">
        <f>IF(ISBLANK(E349)=FALSE,1,0)</f>
        <v>0</v>
      </c>
      <c r="G349" s="27" t="str">
        <f>_xlfn.IFNA(VLOOKUP(A349,$Z$6:$Z$15,1,FALSE),"Z")</f>
        <v>Z</v>
      </c>
      <c r="H349" s="28">
        <f>IF(G349="Z",0,1)</f>
        <v>0</v>
      </c>
      <c r="I349" s="28">
        <f>IF(B349+D349+F349+H349&gt;0,0,1)</f>
        <v>0</v>
      </c>
      <c r="J349" s="27">
        <v>45362</v>
      </c>
      <c r="L349" s="28">
        <f>IF($I349=1,IF(AND($AD$11="yes", $A349&lt;$AD$12),1,IF(OR($AD$11="no", $AD$11=""),IF(AND(AD$14="yes", A349&lt;AD$15),1,IF(OR(AD$14="no", AD$14=""),1,0)),0)),0)</f>
        <v>0</v>
      </c>
      <c r="M349" s="28">
        <f>IF($I349=1,IF(AND($AD$11="yes", $A349&gt;=$AD$12),IF(AND($AD$14="yes", $A349&gt;=$AD$15),0,1),0),0)</f>
        <v>0</v>
      </c>
      <c r="N349" s="28">
        <f>IF($I349=1,IF(AND($AD$14="yes", $A349&gt;=$AD$15),1,0),0)</f>
        <v>0</v>
      </c>
    </row>
    <row r="350" spans="1:14">
      <c r="A350" s="34">
        <v>45364</v>
      </c>
      <c r="B350">
        <f>IF(A350&gt;=U$12,IF(A350&lt;=$U$13,0,1),1)</f>
        <v>1</v>
      </c>
      <c r="D350" s="28">
        <f>IF(ISBLANK(C350)=FALSE,1,0)</f>
        <v>0</v>
      </c>
      <c r="F350" s="28">
        <f>IF(ISBLANK(E350)=FALSE,1,0)</f>
        <v>0</v>
      </c>
      <c r="G350" s="27" t="str">
        <f>_xlfn.IFNA(VLOOKUP(A350,$Z$6:$Z$15,1,FALSE),"Z")</f>
        <v>Z</v>
      </c>
      <c r="H350" s="28">
        <f>IF(G350="Z",0,1)</f>
        <v>0</v>
      </c>
      <c r="I350" s="28">
        <f>IF(B350+D350+F350+H350&gt;0,0,1)</f>
        <v>0</v>
      </c>
      <c r="J350" s="27">
        <v>45363</v>
      </c>
      <c r="L350" s="28">
        <f>IF($I350=1,IF(AND($AD$11="yes", $A350&lt;$AD$12),1,IF(OR($AD$11="no", $AD$11=""),IF(AND(AD$14="yes", A350&lt;AD$15),1,IF(OR(AD$14="no", AD$14=""),1,0)),0)),0)</f>
        <v>0</v>
      </c>
      <c r="M350" s="28">
        <f>IF($I350=1,IF(AND($AD$11="yes", $A350&gt;=$AD$12),IF(AND($AD$14="yes", $A350&gt;=$AD$15),0,1),0),0)</f>
        <v>0</v>
      </c>
      <c r="N350" s="28">
        <f>IF($I350=1,IF(AND($AD$14="yes", $A350&gt;=$AD$15),1,0),0)</f>
        <v>0</v>
      </c>
    </row>
    <row r="351" spans="1:14">
      <c r="A351" s="34">
        <v>45365</v>
      </c>
      <c r="B351">
        <f>IF(A351&gt;=U$12,IF(A351&lt;=$U$13,0,1),1)</f>
        <v>1</v>
      </c>
      <c r="D351" s="28">
        <f>IF(ISBLANK(C351)=FALSE,1,0)</f>
        <v>0</v>
      </c>
      <c r="F351" s="28">
        <f>IF(ISBLANK(E351)=FALSE,1,0)</f>
        <v>0</v>
      </c>
      <c r="G351" s="27" t="str">
        <f>_xlfn.IFNA(VLOOKUP(A351,$Z$6:$Z$15,1,FALSE),"Z")</f>
        <v>Z</v>
      </c>
      <c r="H351" s="28">
        <f>IF(G351="Z",0,1)</f>
        <v>0</v>
      </c>
      <c r="I351" s="28">
        <f>IF(B351+D351+F351+H351&gt;0,0,1)</f>
        <v>0</v>
      </c>
      <c r="J351" s="27">
        <v>45364</v>
      </c>
      <c r="L351" s="28">
        <f>IF($I351=1,IF(AND($AD$11="yes", $A351&lt;$AD$12),1,IF(OR($AD$11="no", $AD$11=""),IF(AND(AD$14="yes", A351&lt;AD$15),1,IF(OR(AD$14="no", AD$14=""),1,0)),0)),0)</f>
        <v>0</v>
      </c>
      <c r="M351" s="28">
        <f>IF($I351=1,IF(AND($AD$11="yes", $A351&gt;=$AD$12),IF(AND($AD$14="yes", $A351&gt;=$AD$15),0,1),0),0)</f>
        <v>0</v>
      </c>
      <c r="N351" s="28">
        <f>IF($I351=1,IF(AND($AD$14="yes", $A351&gt;=$AD$15),1,0),0)</f>
        <v>0</v>
      </c>
    </row>
    <row r="352" spans="1:14">
      <c r="A352" s="34">
        <v>45366</v>
      </c>
      <c r="B352">
        <f>IF(A352&gt;=U$12,IF(A352&lt;=$U$13,0,1),1)</f>
        <v>1</v>
      </c>
      <c r="D352" s="28">
        <f>IF(ISBLANK(C352)=FALSE,1,0)</f>
        <v>0</v>
      </c>
      <c r="F352" s="28">
        <f>IF(ISBLANK(E352)=FALSE,1,0)</f>
        <v>0</v>
      </c>
      <c r="G352" s="27" t="str">
        <f>_xlfn.IFNA(VLOOKUP(A352,$Z$6:$Z$15,1,FALSE),"Z")</f>
        <v>Z</v>
      </c>
      <c r="H352" s="28">
        <f>IF(G352="Z",0,1)</f>
        <v>0</v>
      </c>
      <c r="I352" s="28">
        <f>IF(B352+D352+F352+H352&gt;0,0,1)</f>
        <v>0</v>
      </c>
      <c r="J352" s="27">
        <v>45365</v>
      </c>
      <c r="L352" s="28">
        <f>IF($I352=1,IF(AND($AD$11="yes", $A352&lt;$AD$12),1,IF(OR($AD$11="no", $AD$11=""),IF(AND(AD$14="yes", A352&lt;AD$15),1,IF(OR(AD$14="no", AD$14=""),1,0)),0)),0)</f>
        <v>0</v>
      </c>
      <c r="M352" s="28">
        <f>IF($I352=1,IF(AND($AD$11="yes", $A352&gt;=$AD$12),IF(AND($AD$14="yes", $A352&gt;=$AD$15),0,1),0),0)</f>
        <v>0</v>
      </c>
      <c r="N352" s="28">
        <f>IF($I352=1,IF(AND($AD$14="yes", $A352&gt;=$AD$15),1,0),0)</f>
        <v>0</v>
      </c>
    </row>
    <row r="353" spans="1:14">
      <c r="A353" s="34">
        <v>45367</v>
      </c>
      <c r="B353">
        <f>IF(A353&gt;=U$12,IF(A353&lt;=$U$13,0,1),1)</f>
        <v>1</v>
      </c>
      <c r="D353" s="28">
        <f>IF(ISBLANK(C353)=FALSE,1,0)</f>
        <v>0</v>
      </c>
      <c r="E353" s="27">
        <v>45367</v>
      </c>
      <c r="F353" s="28">
        <f>IF(ISBLANK(E353)=FALSE,1,0)</f>
        <v>1</v>
      </c>
      <c r="G353" s="27" t="str">
        <f>_xlfn.IFNA(VLOOKUP(A353,$Z$6:$Z$15,1,FALSE),"Z")</f>
        <v>Z</v>
      </c>
      <c r="H353" s="28">
        <f>IF(G353="Z",0,1)</f>
        <v>0</v>
      </c>
      <c r="I353" s="28">
        <f>IF(B353+D353+F353+H353&gt;0,0,1)</f>
        <v>0</v>
      </c>
      <c r="J353" s="27">
        <v>45366</v>
      </c>
      <c r="L353" s="28">
        <f>IF($I353=1,IF(AND($AD$11="yes", $A353&lt;$AD$12),1,IF(OR($AD$11="no", $AD$11=""),IF(AND(AD$14="yes", A353&lt;AD$15),1,IF(OR(AD$14="no", AD$14=""),1,0)),0)),0)</f>
        <v>0</v>
      </c>
      <c r="M353" s="28">
        <f>IF($I353=1,IF(AND($AD$11="yes", $A353&gt;=$AD$12),IF(AND($AD$14="yes", $A353&gt;=$AD$15),0,1),0),0)</f>
        <v>0</v>
      </c>
      <c r="N353" s="28">
        <f>IF($I353=1,IF(AND($AD$14="yes", $A353&gt;=$AD$15),1,0),0)</f>
        <v>0</v>
      </c>
    </row>
    <row r="354" spans="1:14">
      <c r="A354" s="34">
        <v>45368</v>
      </c>
      <c r="B354">
        <f>IF(A354&gt;=U$12,IF(A354&lt;=$U$13,0,1),1)</f>
        <v>1</v>
      </c>
      <c r="D354" s="28">
        <f>IF(ISBLANK(C354)=FALSE,1,0)</f>
        <v>0</v>
      </c>
      <c r="E354" s="27">
        <v>45368</v>
      </c>
      <c r="F354" s="28">
        <f>IF(ISBLANK(E354)=FALSE,1,0)</f>
        <v>1</v>
      </c>
      <c r="G354" s="27" t="str">
        <f>_xlfn.IFNA(VLOOKUP(A354,$Z$6:$Z$15,1,FALSE),"Z")</f>
        <v>Z</v>
      </c>
      <c r="H354" s="28">
        <f>IF(G354="Z",0,1)</f>
        <v>0</v>
      </c>
      <c r="I354" s="28">
        <f>IF(B354+D354+F354+H354&gt;0,0,1)</f>
        <v>0</v>
      </c>
      <c r="J354" s="27">
        <v>45367</v>
      </c>
      <c r="L354" s="28">
        <f>IF($I354=1,IF(AND($AD$11="yes", $A354&lt;$AD$12),1,IF(OR($AD$11="no", $AD$11=""),IF(AND(AD$14="yes", A354&lt;AD$15),1,IF(OR(AD$14="no", AD$14=""),1,0)),0)),0)</f>
        <v>0</v>
      </c>
      <c r="M354" s="28">
        <f>IF($I354=1,IF(AND($AD$11="yes", $A354&gt;=$AD$12),IF(AND($AD$14="yes", $A354&gt;=$AD$15),0,1),0),0)</f>
        <v>0</v>
      </c>
      <c r="N354" s="28">
        <f>IF($I354=1,IF(AND($AD$14="yes", $A354&gt;=$AD$15),1,0),0)</f>
        <v>0</v>
      </c>
    </row>
    <row r="355" spans="1:14">
      <c r="A355" s="34">
        <v>45369</v>
      </c>
      <c r="B355">
        <f>IF(A355&gt;=U$12,IF(A355&lt;=$U$13,0,1),1)</f>
        <v>1</v>
      </c>
      <c r="D355" s="28">
        <f>IF(ISBLANK(C355)=FALSE,1,0)</f>
        <v>0</v>
      </c>
      <c r="F355" s="28">
        <f>IF(ISBLANK(E355)=FALSE,1,0)</f>
        <v>0</v>
      </c>
      <c r="G355" s="27" t="str">
        <f>_xlfn.IFNA(VLOOKUP(A355,$Z$6:$Z$15,1,FALSE),"Z")</f>
        <v>Z</v>
      </c>
      <c r="H355" s="28">
        <f>IF(G355="Z",0,1)</f>
        <v>0</v>
      </c>
      <c r="I355" s="28">
        <f>IF(B355+D355+F355+H355&gt;0,0,1)</f>
        <v>0</v>
      </c>
      <c r="J355" s="27">
        <v>45368</v>
      </c>
      <c r="L355" s="28">
        <f>IF($I355=1,IF(AND($AD$11="yes", $A355&lt;$AD$12),1,IF(OR($AD$11="no", $AD$11=""),IF(AND(AD$14="yes", A355&lt;AD$15),1,IF(OR(AD$14="no", AD$14=""),1,0)),0)),0)</f>
        <v>0</v>
      </c>
      <c r="M355" s="28">
        <f>IF($I355=1,IF(AND($AD$11="yes", $A355&gt;=$AD$12),IF(AND($AD$14="yes", $A355&gt;=$AD$15),0,1),0),0)</f>
        <v>0</v>
      </c>
      <c r="N355" s="28">
        <f>IF($I355=1,IF(AND($AD$14="yes", $A355&gt;=$AD$15),1,0),0)</f>
        <v>0</v>
      </c>
    </row>
    <row r="356" spans="1:14">
      <c r="A356" s="34">
        <v>45370</v>
      </c>
      <c r="B356">
        <f>IF(A356&gt;=U$12,IF(A356&lt;=$U$13,0,1),1)</f>
        <v>1</v>
      </c>
      <c r="D356" s="28">
        <f>IF(ISBLANK(C356)=FALSE,1,0)</f>
        <v>0</v>
      </c>
      <c r="F356" s="28">
        <f>IF(ISBLANK(E356)=FALSE,1,0)</f>
        <v>0</v>
      </c>
      <c r="G356" s="27" t="str">
        <f>_xlfn.IFNA(VLOOKUP(A356,$Z$6:$Z$15,1,FALSE),"Z")</f>
        <v>Z</v>
      </c>
      <c r="H356" s="28">
        <f>IF(G356="Z",0,1)</f>
        <v>0</v>
      </c>
      <c r="I356" s="28">
        <f>IF(B356+D356+F356+H356&gt;0,0,1)</f>
        <v>0</v>
      </c>
      <c r="J356" s="27">
        <v>45369</v>
      </c>
      <c r="L356" s="28">
        <f>IF($I356=1,IF(AND($AD$11="yes", $A356&lt;$AD$12),1,IF(OR($AD$11="no", $AD$11=""),IF(AND(AD$14="yes", A356&lt;AD$15),1,IF(OR(AD$14="no", AD$14=""),1,0)),0)),0)</f>
        <v>0</v>
      </c>
      <c r="M356" s="28">
        <f>IF($I356=1,IF(AND($AD$11="yes", $A356&gt;=$AD$12),IF(AND($AD$14="yes", $A356&gt;=$AD$15),0,1),0),0)</f>
        <v>0</v>
      </c>
      <c r="N356" s="28">
        <f>IF($I356=1,IF(AND($AD$14="yes", $A356&gt;=$AD$15),1,0),0)</f>
        <v>0</v>
      </c>
    </row>
    <row r="357" spans="1:14">
      <c r="A357" s="34">
        <v>45371</v>
      </c>
      <c r="B357">
        <f>IF(A357&gt;=U$12,IF(A357&lt;=$U$13,0,1),1)</f>
        <v>1</v>
      </c>
      <c r="D357" s="28">
        <f>IF(ISBLANK(C357)=FALSE,1,0)</f>
        <v>0</v>
      </c>
      <c r="F357" s="28">
        <f>IF(ISBLANK(E357)=FALSE,1,0)</f>
        <v>0</v>
      </c>
      <c r="G357" s="27" t="str">
        <f>_xlfn.IFNA(VLOOKUP(A357,$Z$6:$Z$15,1,FALSE),"Z")</f>
        <v>Z</v>
      </c>
      <c r="H357" s="28">
        <f>IF(G357="Z",0,1)</f>
        <v>0</v>
      </c>
      <c r="I357" s="28">
        <f>IF(B357+D357+F357+H357&gt;0,0,1)</f>
        <v>0</v>
      </c>
      <c r="J357" s="27">
        <v>45370</v>
      </c>
      <c r="L357" s="28">
        <f>IF($I357=1,IF(AND($AD$11="yes", $A357&lt;$AD$12),1,IF(OR($AD$11="no", $AD$11=""),IF(AND(AD$14="yes", A357&lt;AD$15),1,IF(OR(AD$14="no", AD$14=""),1,0)),0)),0)</f>
        <v>0</v>
      </c>
      <c r="M357" s="28">
        <f>IF($I357=1,IF(AND($AD$11="yes", $A357&gt;=$AD$12),IF(AND($AD$14="yes", $A357&gt;=$AD$15),0,1),0),0)</f>
        <v>0</v>
      </c>
      <c r="N357" s="28">
        <f>IF($I357=1,IF(AND($AD$14="yes", $A357&gt;=$AD$15),1,0),0)</f>
        <v>0</v>
      </c>
    </row>
    <row r="358" spans="1:14">
      <c r="A358" s="34">
        <v>45372</v>
      </c>
      <c r="B358">
        <f>IF(A358&gt;=U$12,IF(A358&lt;=$U$13,0,1),1)</f>
        <v>1</v>
      </c>
      <c r="D358" s="28">
        <f>IF(ISBLANK(C358)=FALSE,1,0)</f>
        <v>0</v>
      </c>
      <c r="F358" s="28">
        <f>IF(ISBLANK(E358)=FALSE,1,0)</f>
        <v>0</v>
      </c>
      <c r="G358" s="27" t="str">
        <f>_xlfn.IFNA(VLOOKUP(A358,$Z$6:$Z$15,1,FALSE),"Z")</f>
        <v>Z</v>
      </c>
      <c r="H358" s="28">
        <f>IF(G358="Z",0,1)</f>
        <v>0</v>
      </c>
      <c r="I358" s="28">
        <f>IF(B358+D358+F358+H358&gt;0,0,1)</f>
        <v>0</v>
      </c>
      <c r="J358" s="27">
        <v>45371</v>
      </c>
      <c r="L358" s="28">
        <f>IF($I358=1,IF(AND($AD$11="yes", $A358&lt;$AD$12),1,IF(OR($AD$11="no", $AD$11=""),IF(AND(AD$14="yes", A358&lt;AD$15),1,IF(OR(AD$14="no", AD$14=""),1,0)),0)),0)</f>
        <v>0</v>
      </c>
      <c r="M358" s="28">
        <f>IF($I358=1,IF(AND($AD$11="yes", $A358&gt;=$AD$12),IF(AND($AD$14="yes", $A358&gt;=$AD$15),0,1),0),0)</f>
        <v>0</v>
      </c>
      <c r="N358" s="28">
        <f>IF($I358=1,IF(AND($AD$14="yes", $A358&gt;=$AD$15),1,0),0)</f>
        <v>0</v>
      </c>
    </row>
    <row r="359" spans="1:14">
      <c r="A359" s="34">
        <v>45373</v>
      </c>
      <c r="B359">
        <f>IF(A359&gt;=U$12,IF(A359&lt;=$U$13,0,1),1)</f>
        <v>1</v>
      </c>
      <c r="D359" s="28">
        <f>IF(ISBLANK(C359)=FALSE,1,0)</f>
        <v>0</v>
      </c>
      <c r="F359" s="28">
        <f>IF(ISBLANK(E359)=FALSE,1,0)</f>
        <v>0</v>
      </c>
      <c r="G359" s="27" t="str">
        <f>_xlfn.IFNA(VLOOKUP(A359,$Z$6:$Z$15,1,FALSE),"Z")</f>
        <v>Z</v>
      </c>
      <c r="H359" s="28">
        <f>IF(G359="Z",0,1)</f>
        <v>0</v>
      </c>
      <c r="I359" s="28">
        <f>IF(B359+D359+F359+H359&gt;0,0,1)</f>
        <v>0</v>
      </c>
      <c r="J359" s="27">
        <v>45372</v>
      </c>
      <c r="L359" s="28">
        <f>IF($I359=1,IF(AND($AD$11="yes", $A359&lt;$AD$12),1,IF(OR($AD$11="no", $AD$11=""),IF(AND(AD$14="yes", A359&lt;AD$15),1,IF(OR(AD$14="no", AD$14=""),1,0)),0)),0)</f>
        <v>0</v>
      </c>
      <c r="M359" s="28">
        <f>IF($I359=1,IF(AND($AD$11="yes", $A359&gt;=$AD$12),IF(AND($AD$14="yes", $A359&gt;=$AD$15),0,1),0),0)</f>
        <v>0</v>
      </c>
      <c r="N359" s="28">
        <f>IF($I359=1,IF(AND($AD$14="yes", $A359&gt;=$AD$15),1,0),0)</f>
        <v>0</v>
      </c>
    </row>
    <row r="360" spans="1:14">
      <c r="A360" s="34">
        <v>45374</v>
      </c>
      <c r="B360">
        <f>IF(A360&gt;=U$12,IF(A360&lt;=$U$13,0,1),1)</f>
        <v>1</v>
      </c>
      <c r="D360" s="28">
        <f>IF(ISBLANK(C360)=FALSE,1,0)</f>
        <v>0</v>
      </c>
      <c r="E360" s="27">
        <v>45374</v>
      </c>
      <c r="F360" s="28">
        <f>IF(ISBLANK(E360)=FALSE,1,0)</f>
        <v>1</v>
      </c>
      <c r="G360" s="27" t="str">
        <f>_xlfn.IFNA(VLOOKUP(A360,$Z$6:$Z$15,1,FALSE),"Z")</f>
        <v>Z</v>
      </c>
      <c r="H360" s="28">
        <f>IF(G360="Z",0,1)</f>
        <v>0</v>
      </c>
      <c r="I360" s="28">
        <f>IF(B360+D360+F360+H360&gt;0,0,1)</f>
        <v>0</v>
      </c>
      <c r="J360" s="27">
        <v>45373</v>
      </c>
      <c r="L360" s="28">
        <f>IF($I360=1,IF(AND($AD$11="yes", $A360&lt;$AD$12),1,IF(OR($AD$11="no", $AD$11=""),IF(AND(AD$14="yes", A360&lt;AD$15),1,IF(OR(AD$14="no", AD$14=""),1,0)),0)),0)</f>
        <v>0</v>
      </c>
      <c r="M360" s="28">
        <f>IF($I360=1,IF(AND($AD$11="yes", $A360&gt;=$AD$12),IF(AND($AD$14="yes", $A360&gt;=$AD$15),0,1),0),0)</f>
        <v>0</v>
      </c>
      <c r="N360" s="28">
        <f>IF($I360=1,IF(AND($AD$14="yes", $A360&gt;=$AD$15),1,0),0)</f>
        <v>0</v>
      </c>
    </row>
    <row r="361" spans="1:14">
      <c r="A361" s="34">
        <v>45375</v>
      </c>
      <c r="B361">
        <f>IF(A361&gt;=U$12,IF(A361&lt;=$U$13,0,1),1)</f>
        <v>1</v>
      </c>
      <c r="D361" s="28">
        <f>IF(ISBLANK(C361)=FALSE,1,0)</f>
        <v>0</v>
      </c>
      <c r="E361" s="27">
        <v>45375</v>
      </c>
      <c r="F361" s="28">
        <f>IF(ISBLANK(E361)=FALSE,1,0)</f>
        <v>1</v>
      </c>
      <c r="G361" s="27" t="str">
        <f>_xlfn.IFNA(VLOOKUP(A361,$Z$6:$Z$15,1,FALSE),"Z")</f>
        <v>Z</v>
      </c>
      <c r="H361" s="28">
        <f>IF(G361="Z",0,1)</f>
        <v>0</v>
      </c>
      <c r="I361" s="28">
        <f>IF(B361+D361+F361+H361&gt;0,0,1)</f>
        <v>0</v>
      </c>
      <c r="J361" s="27">
        <v>45374</v>
      </c>
      <c r="L361" s="28">
        <f>IF($I361=1,IF(AND($AD$11="yes", $A361&lt;$AD$12),1,IF(OR($AD$11="no", $AD$11=""),IF(AND(AD$14="yes", A361&lt;AD$15),1,IF(OR(AD$14="no", AD$14=""),1,0)),0)),0)</f>
        <v>0</v>
      </c>
      <c r="M361" s="28">
        <f>IF($I361=1,IF(AND($AD$11="yes", $A361&gt;=$AD$12),IF(AND($AD$14="yes", $A361&gt;=$AD$15),0,1),0),0)</f>
        <v>0</v>
      </c>
      <c r="N361" s="28">
        <f>IF($I361=1,IF(AND($AD$14="yes", $A361&gt;=$AD$15),1,0),0)</f>
        <v>0</v>
      </c>
    </row>
    <row r="362" spans="1:14">
      <c r="A362" s="34">
        <v>45376</v>
      </c>
      <c r="B362">
        <f>IF(A362&gt;=U$12,IF(A362&lt;=$U$13,0,1),1)</f>
        <v>1</v>
      </c>
      <c r="D362" s="28">
        <f>IF(ISBLANK(C362)=FALSE,1,0)</f>
        <v>0</v>
      </c>
      <c r="F362" s="28">
        <f>IF(ISBLANK(E362)=FALSE,1,0)</f>
        <v>0</v>
      </c>
      <c r="G362" s="27" t="str">
        <f>_xlfn.IFNA(VLOOKUP(A362,$Z$6:$Z$15,1,FALSE),"Z")</f>
        <v>Z</v>
      </c>
      <c r="H362" s="28">
        <f>IF(G362="Z",0,1)</f>
        <v>0</v>
      </c>
      <c r="I362" s="28">
        <f>IF(B362+D362+F362+H362&gt;0,0,1)</f>
        <v>0</v>
      </c>
      <c r="J362" s="27">
        <v>45375</v>
      </c>
      <c r="L362" s="28">
        <f>IF($I362=1,IF(AND($AD$11="yes", $A362&lt;$AD$12),1,IF(OR($AD$11="no", $AD$11=""),IF(AND(AD$14="yes", A362&lt;AD$15),1,IF(OR(AD$14="no", AD$14=""),1,0)),0)),0)</f>
        <v>0</v>
      </c>
      <c r="M362" s="28">
        <f>IF($I362=1,IF(AND($AD$11="yes", $A362&gt;=$AD$12),IF(AND($AD$14="yes", $A362&gt;=$AD$15),0,1),0),0)</f>
        <v>0</v>
      </c>
      <c r="N362" s="28">
        <f>IF($I362=1,IF(AND($AD$14="yes", $A362&gt;=$AD$15),1,0),0)</f>
        <v>0</v>
      </c>
    </row>
    <row r="363" spans="1:14">
      <c r="A363" s="34">
        <v>45377</v>
      </c>
      <c r="B363">
        <f>IF(A363&gt;=U$12,IF(A363&lt;=$U$13,0,1),1)</f>
        <v>1</v>
      </c>
      <c r="D363" s="28">
        <f>IF(ISBLANK(C363)=FALSE,1,0)</f>
        <v>0</v>
      </c>
      <c r="F363" s="28">
        <f>IF(ISBLANK(E363)=FALSE,1,0)</f>
        <v>0</v>
      </c>
      <c r="G363" s="27" t="str">
        <f>_xlfn.IFNA(VLOOKUP(A363,$Z$6:$Z$15,1,FALSE),"Z")</f>
        <v>Z</v>
      </c>
      <c r="H363" s="28">
        <f>IF(G363="Z",0,1)</f>
        <v>0</v>
      </c>
      <c r="I363" s="28">
        <f>IF(B363+D363+F363+H363&gt;0,0,1)</f>
        <v>0</v>
      </c>
      <c r="J363" s="27">
        <v>45376</v>
      </c>
      <c r="L363" s="28">
        <f>IF($I363=1,IF(AND($AD$11="yes", $A363&lt;$AD$12),1,IF(OR($AD$11="no", $AD$11=""),IF(AND(AD$14="yes", A363&lt;AD$15),1,IF(OR(AD$14="no", AD$14=""),1,0)),0)),0)</f>
        <v>0</v>
      </c>
      <c r="M363" s="28">
        <f>IF($I363=1,IF(AND($AD$11="yes", $A363&gt;=$AD$12),IF(AND($AD$14="yes", $A363&gt;=$AD$15),0,1),0),0)</f>
        <v>0</v>
      </c>
      <c r="N363" s="28">
        <f>IF($I363=1,IF(AND($AD$14="yes", $A363&gt;=$AD$15),1,0),0)</f>
        <v>0</v>
      </c>
    </row>
    <row r="364" spans="1:14">
      <c r="A364" s="34">
        <v>45378</v>
      </c>
      <c r="B364">
        <f>IF(A364&gt;=U$12,IF(A364&lt;=$U$13,0,1),1)</f>
        <v>1</v>
      </c>
      <c r="D364" s="28">
        <f>IF(ISBLANK(C364)=FALSE,1,0)</f>
        <v>0</v>
      </c>
      <c r="F364" s="28">
        <f>IF(ISBLANK(E364)=FALSE,1,0)</f>
        <v>0</v>
      </c>
      <c r="G364" s="27" t="str">
        <f>_xlfn.IFNA(VLOOKUP(A364,$Z$6:$Z$15,1,FALSE),"Z")</f>
        <v>Z</v>
      </c>
      <c r="H364" s="28">
        <f>IF(G364="Z",0,1)</f>
        <v>0</v>
      </c>
      <c r="I364" s="28">
        <f>IF(B364+D364+F364+H364&gt;0,0,1)</f>
        <v>0</v>
      </c>
      <c r="J364" s="27">
        <v>45377</v>
      </c>
      <c r="L364" s="28">
        <f>IF($I364=1,IF(AND($AD$11="yes", $A364&lt;$AD$12),1,IF(OR($AD$11="no", $AD$11=""),IF(AND(AD$14="yes", A364&lt;AD$15),1,IF(OR(AD$14="no", AD$14=""),1,0)),0)),0)</f>
        <v>0</v>
      </c>
      <c r="M364" s="28">
        <f>IF($I364=1,IF(AND($AD$11="yes", $A364&gt;=$AD$12),IF(AND($AD$14="yes", $A364&gt;=$AD$15),0,1),0),0)</f>
        <v>0</v>
      </c>
      <c r="N364" s="28">
        <f>IF($I364=1,IF(AND($AD$14="yes", $A364&gt;=$AD$15),1,0),0)</f>
        <v>0</v>
      </c>
    </row>
    <row r="365" spans="1:14">
      <c r="A365" s="34">
        <v>45379</v>
      </c>
      <c r="B365">
        <f>IF(A365&gt;=U$12,IF(A365&lt;=$U$13,0,1),1)</f>
        <v>1</v>
      </c>
      <c r="D365" s="28">
        <f>IF(ISBLANK(C365)=FALSE,1,0)</f>
        <v>0</v>
      </c>
      <c r="F365" s="28">
        <f>IF(ISBLANK(E365)=FALSE,1,0)</f>
        <v>0</v>
      </c>
      <c r="G365" s="27" t="str">
        <f>_xlfn.IFNA(VLOOKUP(A365,$Z$6:$Z$15,1,FALSE),"Z")</f>
        <v>Z</v>
      </c>
      <c r="H365" s="28">
        <f>IF(G365="Z",0,1)</f>
        <v>0</v>
      </c>
      <c r="I365" s="28">
        <f>IF(B365+D365+F365+H365&gt;0,0,1)</f>
        <v>0</v>
      </c>
      <c r="J365" s="27">
        <v>45378</v>
      </c>
      <c r="L365" s="28">
        <f>IF($I365=1,IF(AND($AD$11="yes", $A365&lt;$AD$12),1,IF(OR($AD$11="no", $AD$11=""),IF(AND(AD$14="yes", A365&lt;AD$15),1,IF(OR(AD$14="no", AD$14=""),1,0)),0)),0)</f>
        <v>0</v>
      </c>
      <c r="M365" s="28">
        <f>IF($I365=1,IF(AND($AD$11="yes", $A365&gt;=$AD$12),IF(AND($AD$14="yes", $A365&gt;=$AD$15),0,1),0),0)</f>
        <v>0</v>
      </c>
      <c r="N365" s="28">
        <f>IF($I365=1,IF(AND($AD$14="yes", $A365&gt;=$AD$15),1,0),0)</f>
        <v>0</v>
      </c>
    </row>
    <row r="366" spans="1:14">
      <c r="A366" s="34">
        <v>45380</v>
      </c>
      <c r="B366">
        <f>IF(A366&gt;=U$12,IF(A366&lt;=$U$13,0,1),1)</f>
        <v>1</v>
      </c>
      <c r="C366" s="27">
        <v>45380</v>
      </c>
      <c r="D366" s="28">
        <f>IF(ISBLANK(C366)=FALSE,1,0)</f>
        <v>1</v>
      </c>
      <c r="F366" s="28">
        <f>IF(ISBLANK(E366)=FALSE,1,0)</f>
        <v>0</v>
      </c>
      <c r="G366" s="27" t="str">
        <f>_xlfn.IFNA(VLOOKUP(A366,$Z$6:$Z$15,1,FALSE),"Z")</f>
        <v>Z</v>
      </c>
      <c r="H366" s="28">
        <f>IF(G366="Z",0,1)</f>
        <v>0</v>
      </c>
      <c r="I366" s="28">
        <f>IF(B366+D366+F366+H366&gt;0,0,1)</f>
        <v>0</v>
      </c>
      <c r="J366" s="27">
        <v>45379</v>
      </c>
      <c r="L366" s="28">
        <f>IF($I366=1,IF(AND($AD$11="yes", $A366&lt;$AD$12),1,IF(OR($AD$11="no", $AD$11=""),IF(AND(AD$14="yes", A366&lt;AD$15),1,IF(OR(AD$14="no", AD$14=""),1,0)),0)),0)</f>
        <v>0</v>
      </c>
      <c r="M366" s="28">
        <f>IF($I366=1,IF(AND($AD$11="yes", $A366&gt;=$AD$12),IF(AND($AD$14="yes", $A366&gt;=$AD$15),0,1),0),0)</f>
        <v>0</v>
      </c>
      <c r="N366" s="28">
        <f>IF($I366=1,IF(AND($AD$14="yes", $A366&gt;=$AD$15),1,0),0)</f>
        <v>0</v>
      </c>
    </row>
    <row r="367" spans="1:14">
      <c r="A367" s="34">
        <v>45381</v>
      </c>
      <c r="B367">
        <f>IF(A367&gt;=U$12,IF(A367&lt;=$U$13,0,1),1)</f>
        <v>1</v>
      </c>
      <c r="D367" s="28">
        <f>IF(ISBLANK(C367)=FALSE,1,0)</f>
        <v>0</v>
      </c>
      <c r="E367" s="27">
        <v>45381</v>
      </c>
      <c r="F367" s="28">
        <f>IF(ISBLANK(E367)=FALSE,1,0)</f>
        <v>1</v>
      </c>
      <c r="G367" s="27" t="str">
        <f>_xlfn.IFNA(VLOOKUP(A367,$Z$6:$Z$15,1,FALSE),"Z")</f>
        <v>Z</v>
      </c>
      <c r="H367" s="28">
        <f>IF(G367="Z",0,1)</f>
        <v>0</v>
      </c>
      <c r="I367" s="28">
        <f>IF(B367+D367+F367+H367&gt;0,0,1)</f>
        <v>0</v>
      </c>
      <c r="J367" s="27">
        <v>45380</v>
      </c>
      <c r="L367" s="28">
        <f>IF($I367=1,IF(AND($AD$11="yes", $A367&lt;$AD$12),1,IF(OR($AD$11="no", $AD$11=""),IF(AND(AD$14="yes", A367&lt;AD$15),1,IF(OR(AD$14="no", AD$14=""),1,0)),0)),0)</f>
        <v>0</v>
      </c>
      <c r="M367" s="28">
        <f>IF($I367=1,IF(AND($AD$11="yes", $A367&gt;=$AD$12),IF(AND($AD$14="yes", $A367&gt;=$AD$15),0,1),0),0)</f>
        <v>0</v>
      </c>
      <c r="N367" s="28">
        <f>IF($I367=1,IF(AND($AD$14="yes", $A367&gt;=$AD$15),1,0),0)</f>
        <v>0</v>
      </c>
    </row>
    <row r="368" spans="1:14">
      <c r="A368" s="34">
        <v>45382</v>
      </c>
      <c r="B368">
        <f>IF(A368&gt;=U$12,IF(A368&lt;=$U$13,0,1),1)</f>
        <v>1</v>
      </c>
      <c r="D368" s="28">
        <f>IF(ISBLANK(C368)=FALSE,1,0)</f>
        <v>0</v>
      </c>
      <c r="E368" s="27">
        <v>45382</v>
      </c>
      <c r="F368" s="28">
        <f>IF(ISBLANK(E368)=FALSE,1,0)</f>
        <v>1</v>
      </c>
      <c r="G368" s="27" t="str">
        <f>_xlfn.IFNA(VLOOKUP(A368,$Z$6:$Z$15,1,FALSE),"Z")</f>
        <v>Z</v>
      </c>
      <c r="H368" s="28">
        <f>IF(G368="Z",0,1)</f>
        <v>0</v>
      </c>
      <c r="I368" s="28">
        <f>IF(B368+D368+F368+H368&gt;0,0,1)</f>
        <v>0</v>
      </c>
      <c r="J368" s="27">
        <v>45381</v>
      </c>
      <c r="L368" s="28">
        <f>IF($I368=1,IF(AND($AD$11="yes", $A368&lt;$AD$12),1,IF(OR($AD$11="no", $AD$11=""),IF(AND(AD$14="yes", A368&lt;AD$15),1,IF(OR(AD$14="no", AD$14=""),1,0)),0)),0)</f>
        <v>0</v>
      </c>
      <c r="M368" s="28">
        <f>IF($I368=1,IF(AND($AD$11="yes", $A368&gt;=$AD$12),IF(AND($AD$14="yes", $A368&gt;=$AD$15),0,1),0),0)</f>
        <v>0</v>
      </c>
      <c r="N368" s="28">
        <f>IF($I368=1,IF(AND($AD$14="yes", $A368&gt;=$AD$15),1,0),0)</f>
        <v>0</v>
      </c>
    </row>
    <row r="369" spans="10:14">
      <c r="J369" s="27">
        <v>45382</v>
      </c>
      <c r="L369" s="28">
        <f>IF($I369=1,IF(AND($AD$11="yes", $A369&lt;$AD$12),1,IF(OR($AD$11="no", $AD$11=""),IF(AND(AD$14="yes", A369&lt;AD$15),1,IF(OR(AD$14="no", AD$14=""),1,0)),0)),0)</f>
        <v>0</v>
      </c>
      <c r="M369" s="28">
        <f>IF($I369=1,IF(AND($AD$11="yes", $A369&gt;=$AD$12),IF(AND($AD$14="yes", $A369&gt;=$AD$15),0,1),0),0)</f>
        <v>0</v>
      </c>
      <c r="N369" s="28">
        <f>IF($I369=1,IF(AND($AD$14="yes", $A369&gt;=$AD$15),1,0),0)</f>
        <v>0</v>
      </c>
    </row>
    <row r="370" spans="9:14">
      <c r="I370" s="28">
        <f>SUM(I3:I369)</f>
        <v>0</v>
      </c>
      <c r="L370" s="28">
        <f>SUM(L3:L369)</f>
        <v>0</v>
      </c>
      <c r="M370" s="28">
        <f>SUM(M3:M369)</f>
        <v>0</v>
      </c>
      <c r="N370" s="28">
        <f>SUM(N3:N369)</f>
        <v>0</v>
      </c>
    </row>
  </sheetData>
  <sheetProtection algorithmName="SHA-512" hashValue="2ENhU6Hrq1PJtLWWw66SFYOlufW/dQ30sXkqfd9w11jfWkD+ri+EJqzdJtQ5zD+RET4BSSTdk+3uKMYMHSY52w==" saltValue="cvX5LDuIg8kgLRmLml4Xng==" spinCount="100000" sheet="1" objects="1" scenarios="1"/>
  <mergeCells count="12">
    <mergeCell ref="AH8:AI8"/>
    <mergeCell ref="AH14:AI14"/>
    <mergeCell ref="AJ14:AK14"/>
    <mergeCell ref="AJ15:AK15"/>
    <mergeCell ref="Z24:AD27"/>
    <mergeCell ref="AH3:AI3"/>
    <mergeCell ref="AJ3:AK3"/>
    <mergeCell ref="AH5:AI5"/>
    <mergeCell ref="AJ5:AK5"/>
    <mergeCell ref="AD6:AD7"/>
    <mergeCell ref="AH6:AI6"/>
    <mergeCell ref="AJ6:AK6"/>
  </mergeCells>
  <conditionalFormatting sqref="R16">
    <cfRule type="expression" dxfId="141" priority="1">
      <formula>$U$15&lt;&gt;"yes"</formula>
    </cfRule>
  </conditionalFormatting>
  <conditionalFormatting sqref="R17:R18">
    <cfRule type="expression" dxfId="142" priority="9">
      <formula>$U$15="yes"</formula>
    </cfRule>
  </conditionalFormatting>
  <conditionalFormatting sqref="U7:U10">
    <cfRule type="expression" dxfId="143" priority="30">
      <formula>VALUE(T7)=1</formula>
    </cfRule>
  </conditionalFormatting>
  <conditionalFormatting sqref="U16">
    <cfRule type="expression" dxfId="144" priority="2">
      <formula>$U$15&lt;&gt;"yes"</formula>
    </cfRule>
  </conditionalFormatting>
  <conditionalFormatting sqref="U16:U17">
    <cfRule type="expression" dxfId="145" priority="27">
      <formula>VALUE(V11)&gt;=1</formula>
    </cfRule>
  </conditionalFormatting>
  <conditionalFormatting sqref="U17">
    <cfRule type="expression" dxfId="146" priority="16">
      <formula>$U$15="yes"</formula>
    </cfRule>
  </conditionalFormatting>
  <conditionalFormatting sqref="U18">
    <cfRule type="expression" dxfId="147" priority="10">
      <formula>$V$15=1</formula>
    </cfRule>
    <cfRule type="expression" dxfId="148" priority="12">
      <formula>$W$15=1</formula>
    </cfRule>
    <cfRule type="expression" dxfId="149" priority="14">
      <formula>$U$15="no"</formula>
    </cfRule>
    <cfRule type="expression" dxfId="150" priority="26">
      <formula>$U$15=""</formula>
    </cfRule>
  </conditionalFormatting>
  <conditionalFormatting sqref="U20">
    <cfRule type="expression" dxfId="151" priority="25">
      <formula>VALUE(V11)&gt;=1</formula>
    </cfRule>
  </conditionalFormatting>
  <conditionalFormatting sqref="U21">
    <cfRule type="expression" dxfId="152" priority="24">
      <formula>VALUE(V11)&gt;=1</formula>
    </cfRule>
  </conditionalFormatting>
  <conditionalFormatting sqref="U22">
    <cfRule type="expression" dxfId="153" priority="23">
      <formula>VALUE(V11)&gt;=1</formula>
    </cfRule>
  </conditionalFormatting>
  <conditionalFormatting sqref="U24">
    <cfRule type="expression" dxfId="154" priority="22">
      <formula>VALUE(V11)&gt;=1</formula>
    </cfRule>
  </conditionalFormatting>
  <conditionalFormatting sqref="U26">
    <cfRule type="expression" dxfId="155" priority="21">
      <formula>VALUE(V11)&gt;=1</formula>
    </cfRule>
  </conditionalFormatting>
  <conditionalFormatting sqref="U27">
    <cfRule type="expression" dxfId="156" priority="20">
      <formula>VALUE(V11)&gt;=1</formula>
    </cfRule>
  </conditionalFormatting>
  <conditionalFormatting sqref="U28">
    <cfRule type="expression" dxfId="157" priority="19">
      <formula>VALUE(V11)&gt;=1</formula>
    </cfRule>
  </conditionalFormatting>
  <conditionalFormatting sqref="U30">
    <cfRule type="expression" dxfId="158" priority="8">
      <formula>$U$32&lt;&gt;"yes"</formula>
    </cfRule>
    <cfRule type="expression" dxfId="159" priority="28">
      <formula>VALUE(V11)&gt;=1</formula>
    </cfRule>
    <cfRule type="expression" dxfId="160" priority="29">
      <formula>VALUE(V11)&gt;=1</formula>
    </cfRule>
  </conditionalFormatting>
  <conditionalFormatting sqref="U32">
    <cfRule type="expression" dxfId="161" priority="7">
      <formula>$V$32=1</formula>
    </cfRule>
  </conditionalFormatting>
  <conditionalFormatting sqref="W17">
    <cfRule type="expression" dxfId="162" priority="15">
      <formula>$U$15="yes"</formula>
    </cfRule>
  </conditionalFormatting>
  <conditionalFormatting sqref="W18">
    <cfRule type="expression" dxfId="163" priority="11">
      <formula>U15="yes"</formula>
    </cfRule>
  </conditionalFormatting>
  <conditionalFormatting sqref="W32">
    <cfRule type="expression" dxfId="164" priority="3">
      <formula>$U$15="yes"</formula>
    </cfRule>
  </conditionalFormatting>
  <conditionalFormatting sqref="AD12">
    <cfRule type="expression" dxfId="165" priority="18">
      <formula>$AE$11=1</formula>
    </cfRule>
  </conditionalFormatting>
  <conditionalFormatting sqref="AD15">
    <cfRule type="expression" dxfId="166" priority="17">
      <formula>$AE$14=1</formula>
    </cfRule>
  </conditionalFormatting>
  <conditionalFormatting sqref="AH26:AH28">
    <cfRule type="expression" dxfId="167" stopIfTrue="1" priority="6">
      <formula>ISERROR(AH26)</formula>
    </cfRule>
  </conditionalFormatting>
  <conditionalFormatting sqref="AH30">
    <cfRule type="expression" dxfId="168" stopIfTrue="1" priority="5">
      <formula>ISERROR(AH30)</formula>
    </cfRule>
  </conditionalFormatting>
  <conditionalFormatting sqref="AK18:AK24">
    <cfRule type="expression" dxfId="169" stopIfTrue="1" priority="4">
      <formula>ISERROR(AK18)</formula>
    </cfRule>
  </conditionalFormatting>
  <dataValidations count="3">
    <dataValidation type="custom" allowBlank="1" showInputMessage="1" showErrorMessage="1" sqref="AI18:AI24">
      <formula1>"&lt;=1"</formula1>
    </dataValidation>
    <dataValidation type="list" allowBlank="1" showInputMessage="1" showErrorMessage="1" sqref="U18 AD14 U15 AD9 AD11 U32">
      <formula1>Data!$A$28:$A$29</formula1>
    </dataValidation>
    <dataValidation type="list" allowBlank="1" showInputMessage="1" showErrorMessage="1" sqref="AD6">
      <formula1>Data!$A$1:$A$15</formula1>
    </dataValidation>
  </dataValidations>
  <pageMargins left="0.7" right="0.7" top="0.75" bottom="0.75" header="0.3" footer="0.3"/>
  <headerFooter scaleWithDoc="1" alignWithMargins="0" differentFirst="0" differentOddEven="0"/>
  <drawing r:id="rId1"/>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0"/>
  <sheetViews>
    <sheetView view="normal" workbookViewId="0">
      <selection pane="topLeft" activeCell="A1" sqref="A1"/>
    </sheetView>
  </sheetViews>
  <sheetFormatPr defaultRowHeight="14.5"/>
  <sheetData/>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2"/>
  <sheetViews>
    <sheetView topLeftCell="A13" zoomScale="85" view="normal" workbookViewId="0">
      <selection pane="topLeft" activeCell="U49" sqref="U49"/>
    </sheetView>
  </sheetViews>
  <sheetFormatPr defaultRowHeight="14.5"/>
  <sheetData/>
  <sheetProtection algorithmName="SHA-512" hashValue="nRuDoTqAeUgTXdjOKURnxcUCsrz8yYhODW4EB+Ekxj6wQXGcd57aBeymV3O5+XtXRILIZ4blRILbxETFXmzNmQ==" saltValue="MjQRSbpNrSDIF4VebaP6hA==" spinCount="100000" sheet="1" objects="1" scenarios="1"/>
  <pageMargins left="0.7" right="0.7" top="0.75" bottom="0.75" header="0.3" footer="0.3"/>
  <headerFooter scaleWithDoc="1" alignWithMargins="0" differentFirst="0" differentOddEven="0"/>
  <drawing r:id="rId1"/>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2"/>
  <dimension ref="A1:AD152"/>
  <sheetViews>
    <sheetView topLeftCell="A135" view="normal" workbookViewId="0">
      <selection pane="topLeft" activeCell="D153" sqref="D153"/>
    </sheetView>
  </sheetViews>
  <sheetFormatPr defaultRowHeight="14.5"/>
  <cols>
    <col min="1" max="1" width="29.5703125" customWidth="1"/>
    <col min="2" max="2" width="7.41796875" customWidth="1"/>
    <col min="3" max="3" width="8.27734375" customWidth="1"/>
    <col min="4" max="5" width="6.5703125" customWidth="1"/>
    <col min="6" max="6" width="8.7109375" customWidth="1"/>
    <col min="7" max="7" width="6.5703125" customWidth="1"/>
    <col min="8" max="8" width="5" customWidth="1"/>
  </cols>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ht="15.5">
      <c r="A14" s="1" t="s">
        <v>99</v>
      </c>
    </row>
    <row r="15" spans="1:1" ht="15.5">
      <c r="A15" s="1" t="s">
        <v>100</v>
      </c>
    </row>
    <row r="17" spans="1:2">
      <c r="A17" t="s">
        <v>27</v>
      </c>
      <c r="B17">
        <v>230</v>
      </c>
    </row>
    <row r="18" spans="1:2">
      <c r="A18" t="s">
        <v>31</v>
      </c>
      <c r="B18">
        <v>52</v>
      </c>
    </row>
    <row r="19" spans="1:2">
      <c r="A19" t="s">
        <v>32</v>
      </c>
      <c r="B19">
        <v>47</v>
      </c>
    </row>
    <row r="20" spans="1:2">
      <c r="A20" t="s">
        <v>35</v>
      </c>
      <c r="B20">
        <v>52</v>
      </c>
    </row>
    <row r="28" spans="1:1">
      <c r="A28" t="s">
        <v>101</v>
      </c>
    </row>
    <row r="29" spans="1:30" ht="55" customHeight="1">
      <c r="A29" t="s">
        <v>43</v>
      </c>
      <c r="D29" s="92" t="s">
        <v>1038</v>
      </c>
      <c r="V29" s="95"/>
      <c r="W29" s="95"/>
      <c r="X29" s="95"/>
      <c r="Y29" s="95"/>
      <c r="AA29" s="314"/>
      <c r="AB29" s="314"/>
      <c r="AC29" s="314"/>
      <c r="AD29" s="314"/>
    </row>
    <row r="30" spans="1:7" ht="52.5">
      <c r="A30" s="93" t="s">
        <v>15</v>
      </c>
      <c r="B30" s="93" t="s">
        <v>997</v>
      </c>
      <c r="D30" s="37" t="s">
        <v>103</v>
      </c>
      <c r="E30" s="37" t="s">
        <v>104</v>
      </c>
      <c r="F30" s="37" t="s">
        <v>105</v>
      </c>
      <c r="G30" s="37" t="s">
        <v>106</v>
      </c>
    </row>
    <row r="31" spans="1:19">
      <c r="A31" s="30" t="str">
        <f>Sheet1!M2</f>
        <v>Fourfields Community Primary School</v>
      </c>
      <c r="B31" s="30">
        <f>Sheet1!N2</f>
        <v>2321</v>
      </c>
      <c r="D31" s="40" t="str">
        <f>Sheet1!O2</f>
        <v/>
      </c>
      <c r="E31" s="40" t="str">
        <f>Sheet1!P2</f>
        <v/>
      </c>
      <c r="F31" s="40" t="str">
        <f>Sheet1!Q2</f>
        <v/>
      </c>
      <c r="G31" s="40" t="str">
        <f>Sheet1!R2</f>
        <v/>
      </c>
      <c r="I31">
        <f>LEN(F31)</f>
        <v>0</v>
      </c>
      <c r="J31" t="str">
        <f>IF(I31=0,"",IF(I31=5,0,10))</f>
        <v/>
      </c>
      <c r="L31" t="str">
        <f>CONCATENATE(B31,"T")</f>
        <v>2321T</v>
      </c>
      <c r="M31" t="str">
        <f>CONCATENATE(B31,"A")</f>
        <v>2321A</v>
      </c>
      <c r="N31" t="str">
        <f>CONCATENATE(B31,"C")</f>
        <v>2321C</v>
      </c>
      <c r="O31" t="str">
        <f>CONCATENATE(B31,"O")</f>
        <v>2321O</v>
      </c>
      <c r="P31">
        <f>IF(D31&lt;&gt;"",0,1)</f>
        <v>1</v>
      </c>
      <c r="Q31">
        <f>IF(E31&lt;&gt;"",0,1)</f>
        <v>1</v>
      </c>
      <c r="R31">
        <f>IF(F31&lt;&gt;"",0,1)</f>
        <v>1</v>
      </c>
      <c r="S31">
        <f>IF(G31&lt;&gt;"",0,1)</f>
        <v>1</v>
      </c>
    </row>
    <row r="32" spans="1:19">
      <c r="A32" s="30" t="str">
        <f>Sheet1!M3</f>
        <v>Sawtry Infants' School</v>
      </c>
      <c r="B32" s="30">
        <f>Sheet1!N3</f>
        <v>2255</v>
      </c>
      <c r="D32" s="40" t="str">
        <f>Sheet1!O3</f>
        <v/>
      </c>
      <c r="E32" s="40" t="str">
        <f>Sheet1!P3</f>
        <v/>
      </c>
      <c r="F32" s="40" t="str">
        <f>Sheet1!Q3</f>
        <v/>
      </c>
      <c r="G32" s="40" t="str">
        <f>Sheet1!R3</f>
        <v/>
      </c>
      <c r="I32">
        <f>LEN(F32)</f>
        <v>0</v>
      </c>
      <c r="J32" t="str">
        <f>IF(I32=0,"",IF(I32=5,0,10))</f>
        <v/>
      </c>
      <c r="L32" t="str">
        <f>CONCATENATE(B32,"T")</f>
        <v>2255T</v>
      </c>
      <c r="M32" t="str">
        <f>CONCATENATE(B32,"A")</f>
        <v>2255A</v>
      </c>
      <c r="N32" t="str">
        <f>CONCATENATE(B32,"C")</f>
        <v>2255C</v>
      </c>
      <c r="O32" t="str">
        <f>CONCATENATE(B32,"O")</f>
        <v>2255O</v>
      </c>
      <c r="P32">
        <f>IF(D32&lt;&gt;"",0,1)</f>
        <v>1</v>
      </c>
      <c r="Q32">
        <f>IF(E32&lt;&gt;"",0,1)</f>
        <v>1</v>
      </c>
      <c r="R32">
        <f>IF(F32&lt;&gt;"",0,1)</f>
        <v>1</v>
      </c>
      <c r="S32">
        <f>IF(G32&lt;&gt;"",0,1)</f>
        <v>1</v>
      </c>
    </row>
    <row r="33" spans="1:19">
      <c r="A33" s="30" t="str">
        <f>Sheet1!M4</f>
        <v>Elsworth CofE VA Primary School</v>
      </c>
      <c r="B33" s="30">
        <f>Sheet1!N4</f>
        <v>3308</v>
      </c>
      <c r="D33" s="40" t="str">
        <f>Sheet1!O4</f>
        <v>Day 11</v>
      </c>
      <c r="E33" s="40" t="str">
        <f>Sheet1!P4</f>
        <v/>
      </c>
      <c r="F33" s="40" t="str">
        <f>Sheet1!Q4</f>
        <v/>
      </c>
      <c r="G33" s="40" t="str">
        <f>Sheet1!R4</f>
        <v>Day 11</v>
      </c>
      <c r="I33">
        <f>LEN(F33)</f>
        <v>0</v>
      </c>
      <c r="J33" t="str">
        <f>IF(I33=0,"",IF(I33=5,0,10))</f>
        <v/>
      </c>
      <c r="L33" t="str">
        <f>CONCATENATE(B33,"T")</f>
        <v>3308T</v>
      </c>
      <c r="M33" t="str">
        <f>CONCATENATE(B33,"A")</f>
        <v>3308A</v>
      </c>
      <c r="N33" t="str">
        <f>CONCATENATE(B33,"C")</f>
        <v>3308C</v>
      </c>
      <c r="O33" t="str">
        <f>CONCATENATE(B33,"O")</f>
        <v>3308O</v>
      </c>
      <c r="P33">
        <f>IF(D33&lt;&gt;"",0,1)</f>
        <v>0</v>
      </c>
      <c r="Q33">
        <f>IF(E33&lt;&gt;"",0,1)</f>
        <v>1</v>
      </c>
      <c r="R33">
        <f>IF(F33&lt;&gt;"",0,1)</f>
        <v>1</v>
      </c>
      <c r="S33">
        <f>IF(G33&lt;&gt;"",0,1)</f>
        <v>0</v>
      </c>
    </row>
    <row r="34" spans="1:19">
      <c r="A34" s="30" t="str">
        <f>Sheet1!M5</f>
        <v>St Anne's CofE Primary School</v>
      </c>
      <c r="B34" s="30">
        <f>Sheet1!N5</f>
        <v>3384</v>
      </c>
      <c r="D34" s="40" t="str">
        <f>Sheet1!O5</f>
        <v/>
      </c>
      <c r="E34" s="40" t="str">
        <f>Sheet1!P5</f>
        <v/>
      </c>
      <c r="F34" s="40" t="str">
        <f>Sheet1!Q5</f>
        <v/>
      </c>
      <c r="G34" s="40" t="str">
        <f>Sheet1!R5</f>
        <v/>
      </c>
      <c r="I34">
        <f>LEN(F34)</f>
        <v>0</v>
      </c>
      <c r="J34" t="str">
        <f>IF(I34=0,"",IF(I34=5,0,10))</f>
        <v/>
      </c>
      <c r="L34" t="str">
        <f>CONCATENATE(B34,"T")</f>
        <v>3384T</v>
      </c>
      <c r="M34" t="str">
        <f>CONCATENATE(B34,"A")</f>
        <v>3384A</v>
      </c>
      <c r="N34" t="str">
        <f>CONCATENATE(B34,"C")</f>
        <v>3384C</v>
      </c>
      <c r="O34" t="str">
        <f>CONCATENATE(B34,"O")</f>
        <v>3384O</v>
      </c>
      <c r="P34">
        <f>IF(D34&lt;&gt;"",0,1)</f>
        <v>1</v>
      </c>
      <c r="Q34">
        <f>IF(E34&lt;&gt;"",0,1)</f>
        <v>1</v>
      </c>
      <c r="R34">
        <f>IF(F34&lt;&gt;"",0,1)</f>
        <v>1</v>
      </c>
      <c r="S34">
        <f>IF(G34&lt;&gt;"",0,1)</f>
        <v>1</v>
      </c>
    </row>
    <row r="35" spans="1:19">
      <c r="A35" s="30" t="str">
        <f>Sheet1!M6</f>
        <v>Kettlefields Primary School</v>
      </c>
      <c r="B35" s="30">
        <f>Sheet1!N6</f>
        <v>2442</v>
      </c>
      <c r="D35" s="40" t="str">
        <f>Sheet1!O6</f>
        <v/>
      </c>
      <c r="E35" s="40" t="str">
        <f>Sheet1!P6</f>
        <v/>
      </c>
      <c r="F35" s="40" t="str">
        <f>Sheet1!Q6</f>
        <v/>
      </c>
      <c r="G35" s="40" t="str">
        <f>Sheet1!R6</f>
        <v/>
      </c>
      <c r="I35">
        <f>LEN(F35)</f>
        <v>0</v>
      </c>
      <c r="J35" t="str">
        <f>IF(I35=0,"",IF(I35=5,0,10))</f>
        <v/>
      </c>
      <c r="L35" t="str">
        <f>CONCATENATE(B35,"T")</f>
        <v>2442T</v>
      </c>
      <c r="M35" t="str">
        <f>CONCATENATE(B35,"A")</f>
        <v>2442A</v>
      </c>
      <c r="N35" t="str">
        <f>CONCATENATE(B35,"C")</f>
        <v>2442C</v>
      </c>
      <c r="O35" t="str">
        <f>CONCATENATE(B35,"O")</f>
        <v>2442O</v>
      </c>
      <c r="P35">
        <f>IF(D35&lt;&gt;"",0,1)</f>
        <v>1</v>
      </c>
      <c r="Q35">
        <f>IF(E35&lt;&gt;"",0,1)</f>
        <v>1</v>
      </c>
      <c r="R35">
        <f>IF(F35&lt;&gt;"",0,1)</f>
        <v>1</v>
      </c>
      <c r="S35">
        <f>IF(G35&lt;&gt;"",0,1)</f>
        <v>1</v>
      </c>
    </row>
    <row r="36" spans="1:19">
      <c r="A36" s="30" t="str">
        <f>Sheet1!M7</f>
        <v>Houghton Primary School</v>
      </c>
      <c r="B36" s="30">
        <f>Sheet1!N7</f>
        <v>2212</v>
      </c>
      <c r="D36" s="40" t="str">
        <f>Sheet1!O7</f>
        <v>Day 11</v>
      </c>
      <c r="E36" s="40" t="str">
        <f>Sheet1!P7</f>
        <v/>
      </c>
      <c r="F36" s="40" t="str">
        <f>Sheet1!Q7</f>
        <v/>
      </c>
      <c r="G36" s="40" t="str">
        <f>Sheet1!R7</f>
        <v/>
      </c>
      <c r="I36">
        <f>LEN(F36)</f>
        <v>0</v>
      </c>
      <c r="J36" t="str">
        <f>IF(I36=0,"",IF(I36=5,0,10))</f>
        <v/>
      </c>
      <c r="L36" t="str">
        <f>CONCATENATE(B36,"T")</f>
        <v>2212T</v>
      </c>
      <c r="M36" t="str">
        <f>CONCATENATE(B36,"A")</f>
        <v>2212A</v>
      </c>
      <c r="N36" t="str">
        <f>CONCATENATE(B36,"C")</f>
        <v>2212C</v>
      </c>
      <c r="O36" t="str">
        <f>CONCATENATE(B36,"O")</f>
        <v>2212O</v>
      </c>
      <c r="P36">
        <f>IF(D36&lt;&gt;"",0,1)</f>
        <v>0</v>
      </c>
      <c r="Q36">
        <f>IF(E36&lt;&gt;"",0,1)</f>
        <v>1</v>
      </c>
      <c r="R36">
        <f>IF(F36&lt;&gt;"",0,1)</f>
        <v>1</v>
      </c>
      <c r="S36">
        <f>IF(G36&lt;&gt;"",0,1)</f>
        <v>1</v>
      </c>
    </row>
    <row r="37" spans="1:19">
      <c r="A37" s="30" t="str">
        <f>Sheet1!M8</f>
        <v>Hemingford Grey Primary School</v>
      </c>
      <c r="B37" s="30">
        <f>Sheet1!N8</f>
        <v>2211</v>
      </c>
      <c r="D37" s="40" t="str">
        <f>Sheet1!O8</f>
        <v/>
      </c>
      <c r="E37" s="40" t="str">
        <f>Sheet1!P8</f>
        <v/>
      </c>
      <c r="F37" s="40" t="str">
        <f>Sheet1!Q8</f>
        <v/>
      </c>
      <c r="G37" s="40" t="str">
        <f>Sheet1!R8</f>
        <v/>
      </c>
      <c r="I37">
        <f>LEN(F37)</f>
        <v>0</v>
      </c>
      <c r="J37" t="str">
        <f>IF(I37=0,"",IF(I37=5,0,10))</f>
        <v/>
      </c>
      <c r="L37" t="str">
        <f>CONCATENATE(B37,"T")</f>
        <v>2211T</v>
      </c>
      <c r="M37" t="str">
        <f>CONCATENATE(B37,"A")</f>
        <v>2211A</v>
      </c>
      <c r="N37" t="str">
        <f>CONCATENATE(B37,"C")</f>
        <v>2211C</v>
      </c>
      <c r="O37" t="str">
        <f>CONCATENATE(B37,"O")</f>
        <v>2211O</v>
      </c>
      <c r="P37">
        <f>IF(D37&lt;&gt;"",0,1)</f>
        <v>1</v>
      </c>
      <c r="Q37">
        <f>IF(E37&lt;&gt;"",0,1)</f>
        <v>1</v>
      </c>
      <c r="R37">
        <f>IF(F37&lt;&gt;"",0,1)</f>
        <v>1</v>
      </c>
      <c r="S37">
        <f>IF(G37&lt;&gt;"",0,1)</f>
        <v>1</v>
      </c>
    </row>
    <row r="38" spans="1:19">
      <c r="A38" s="30" t="str">
        <f>Sheet1!M9</f>
        <v>Ashbeach Primary School</v>
      </c>
      <c r="B38" s="30">
        <f>Sheet1!N9</f>
        <v>2217</v>
      </c>
      <c r="D38" s="40" t="str">
        <f>Sheet1!O9</f>
        <v>Day 11</v>
      </c>
      <c r="E38" s="40" t="str">
        <f>Sheet1!P9</f>
        <v/>
      </c>
      <c r="F38" s="40" t="str">
        <f>Sheet1!Q9</f>
        <v/>
      </c>
      <c r="G38" s="40" t="str">
        <f>Sheet1!R9</f>
        <v/>
      </c>
      <c r="I38">
        <f>LEN(F38)</f>
        <v>0</v>
      </c>
      <c r="J38" t="str">
        <f>IF(I38=0,"",IF(I38=5,0,10))</f>
        <v/>
      </c>
      <c r="L38" t="str">
        <f>CONCATENATE(B38,"T")</f>
        <v>2217T</v>
      </c>
      <c r="M38" t="str">
        <f>CONCATENATE(B38,"A")</f>
        <v>2217A</v>
      </c>
      <c r="N38" t="str">
        <f>CONCATENATE(B38,"C")</f>
        <v>2217C</v>
      </c>
      <c r="O38" t="str">
        <f>CONCATENATE(B38,"O")</f>
        <v>2217O</v>
      </c>
      <c r="P38">
        <f>IF(D38&lt;&gt;"",0,1)</f>
        <v>0</v>
      </c>
      <c r="Q38">
        <f>IF(E38&lt;&gt;"",0,1)</f>
        <v>1</v>
      </c>
      <c r="R38">
        <f>IF(F38&lt;&gt;"",0,1)</f>
        <v>1</v>
      </c>
      <c r="S38">
        <f>IF(G38&lt;&gt;"",0,1)</f>
        <v>1</v>
      </c>
    </row>
    <row r="39" spans="1:19">
      <c r="A39" s="30" t="str">
        <f>Sheet1!M10</f>
        <v>St Pauls CofE VA Primary School</v>
      </c>
      <c r="B39" s="30">
        <f>Sheet1!N10</f>
        <v>3356</v>
      </c>
      <c r="D39" s="40" t="str">
        <f>Sheet1!O10</f>
        <v>Day 11</v>
      </c>
      <c r="E39" s="40" t="str">
        <f>Sheet1!P10</f>
        <v/>
      </c>
      <c r="F39" s="40" t="str">
        <f>Sheet1!Q10</f>
        <v/>
      </c>
      <c r="G39" s="40" t="str">
        <f>Sheet1!R10</f>
        <v/>
      </c>
      <c r="I39">
        <f>LEN(F39)</f>
        <v>0</v>
      </c>
      <c r="J39" t="str">
        <f>IF(I39=0,"",IF(I39=5,0,10))</f>
        <v/>
      </c>
      <c r="L39" t="str">
        <f>CONCATENATE(B39,"T")</f>
        <v>3356T</v>
      </c>
      <c r="M39" t="str">
        <f>CONCATENATE(B39,"A")</f>
        <v>3356A</v>
      </c>
      <c r="N39" t="str">
        <f>CONCATENATE(B39,"C")</f>
        <v>3356C</v>
      </c>
      <c r="O39" t="str">
        <f>CONCATENATE(B39,"O")</f>
        <v>3356O</v>
      </c>
      <c r="P39">
        <f>IF(D39&lt;&gt;"",0,1)</f>
        <v>0</v>
      </c>
      <c r="Q39">
        <f>IF(E39&lt;&gt;"",0,1)</f>
        <v>1</v>
      </c>
      <c r="R39">
        <f>IF(F39&lt;&gt;"",0,1)</f>
        <v>1</v>
      </c>
      <c r="S39">
        <f>IF(G39&lt;&gt;"",0,1)</f>
        <v>1</v>
      </c>
    </row>
    <row r="40" spans="1:19">
      <c r="A40" s="30" t="e">
        <f>Sheet1!M11</f>
        <v>#N/A</v>
      </c>
      <c r="B40" s="30" t="str">
        <f>Sheet1!N11</f>
        <v>test</v>
      </c>
      <c r="D40" s="40" t="str">
        <f>Sheet1!O11</f>
        <v/>
      </c>
      <c r="E40" s="40" t="str">
        <f>Sheet1!P11</f>
        <v/>
      </c>
      <c r="F40" s="40" t="str">
        <f>Sheet1!Q11</f>
        <v/>
      </c>
      <c r="G40" s="40" t="str">
        <f>Sheet1!R11</f>
        <v/>
      </c>
      <c r="I40">
        <f>LEN(F40)</f>
        <v>0</v>
      </c>
      <c r="J40" t="str">
        <f>IF(I40=0,"",IF(I40=5,0,10))</f>
        <v/>
      </c>
      <c r="L40" t="str">
        <f>CONCATENATE(B40,"T")</f>
        <v>testT</v>
      </c>
      <c r="M40" t="str">
        <f>CONCATENATE(B40,"A")</f>
        <v>testA</v>
      </c>
      <c r="N40" t="str">
        <f>CONCATENATE(B40,"C")</f>
        <v>testC</v>
      </c>
      <c r="O40" t="str">
        <f>CONCATENATE(B40,"O")</f>
        <v>testO</v>
      </c>
      <c r="P40">
        <f>IF(D40&lt;&gt;"",0,1)</f>
        <v>1</v>
      </c>
      <c r="Q40">
        <f>IF(E40&lt;&gt;"",0,1)</f>
        <v>1</v>
      </c>
      <c r="R40">
        <f>IF(F40&lt;&gt;"",0,1)</f>
        <v>1</v>
      </c>
      <c r="S40">
        <f>IF(G40&lt;&gt;"",0,1)</f>
        <v>1</v>
      </c>
    </row>
    <row r="41" spans="1:19">
      <c r="A41" s="30" t="str">
        <f>Sheet1!M12</f>
        <v>Wheatfields Primary School</v>
      </c>
      <c r="B41" s="30">
        <f>Sheet1!N12</f>
        <v>3392</v>
      </c>
      <c r="D41" s="40" t="str">
        <f>Sheet1!O12</f>
        <v/>
      </c>
      <c r="E41" s="40" t="str">
        <f>Sheet1!P12</f>
        <v/>
      </c>
      <c r="F41" s="40" t="str">
        <f>Sheet1!Q12</f>
        <v/>
      </c>
      <c r="G41" s="40" t="str">
        <f>Sheet1!R12</f>
        <v/>
      </c>
      <c r="I41">
        <f>LEN(F41)</f>
        <v>0</v>
      </c>
      <c r="J41" t="str">
        <f>IF(I41=0,"",IF(I41=5,0,10))</f>
        <v/>
      </c>
      <c r="L41" t="str">
        <f>CONCATENATE(B41,"T")</f>
        <v>3392T</v>
      </c>
      <c r="M41" t="str">
        <f>CONCATENATE(B41,"A")</f>
        <v>3392A</v>
      </c>
      <c r="N41" t="str">
        <f>CONCATENATE(B41,"C")</f>
        <v>3392C</v>
      </c>
      <c r="O41" t="str">
        <f>CONCATENATE(B41,"O")</f>
        <v>3392O</v>
      </c>
      <c r="P41">
        <f>IF(D41&lt;&gt;"",0,1)</f>
        <v>1</v>
      </c>
      <c r="Q41">
        <f>IF(E41&lt;&gt;"",0,1)</f>
        <v>1</v>
      </c>
      <c r="R41">
        <f>IF(F41&lt;&gt;"",0,1)</f>
        <v>1</v>
      </c>
      <c r="S41">
        <f>IF(G41&lt;&gt;"",0,1)</f>
        <v>1</v>
      </c>
    </row>
    <row r="42" spans="1:19">
      <c r="A42" s="30" t="str">
        <f>Sheet1!M13</f>
        <v>Meridian Primary School</v>
      </c>
      <c r="B42" s="30">
        <f>Sheet1!N13</f>
        <v>2059</v>
      </c>
      <c r="D42" s="40" t="str">
        <f>Sheet1!O13</f>
        <v>Day 11</v>
      </c>
      <c r="E42" s="40" t="str">
        <f>Sheet1!P13</f>
        <v/>
      </c>
      <c r="F42" s="40" t="str">
        <f>Sheet1!Q13</f>
        <v/>
      </c>
      <c r="G42" s="40" t="str">
        <f>Sheet1!R13</f>
        <v>Day 11</v>
      </c>
      <c r="I42">
        <f>LEN(F42)</f>
        <v>0</v>
      </c>
      <c r="J42" t="str">
        <f>IF(I42=0,"",IF(I42=5,0,10))</f>
        <v/>
      </c>
      <c r="L42" t="str">
        <f>CONCATENATE(B42,"T")</f>
        <v>2059T</v>
      </c>
      <c r="M42" t="str">
        <f>CONCATENATE(B42,"A")</f>
        <v>2059A</v>
      </c>
      <c r="N42" t="str">
        <f>CONCATENATE(B42,"C")</f>
        <v>2059C</v>
      </c>
      <c r="O42" t="str">
        <f>CONCATENATE(B42,"O")</f>
        <v>2059O</v>
      </c>
      <c r="P42">
        <f>IF(D42&lt;&gt;"",0,1)</f>
        <v>0</v>
      </c>
      <c r="Q42">
        <f>IF(E42&lt;&gt;"",0,1)</f>
        <v>1</v>
      </c>
      <c r="R42">
        <f>IF(F42&lt;&gt;"",0,1)</f>
        <v>1</v>
      </c>
      <c r="S42">
        <f>IF(G42&lt;&gt;"",0,1)</f>
        <v>0</v>
      </c>
    </row>
    <row r="43" spans="1:19">
      <c r="A43" s="30" t="str">
        <f>Sheet1!M14</f>
        <v>Hardwick and Cambourne Community Primary School</v>
      </c>
      <c r="B43" s="30">
        <f>Sheet1!N14</f>
        <v>2315</v>
      </c>
      <c r="D43" s="40" t="str">
        <f>Sheet1!O14</f>
        <v>Day 11</v>
      </c>
      <c r="E43" s="40" t="str">
        <f>Sheet1!P14</f>
        <v/>
      </c>
      <c r="F43" s="40" t="str">
        <f>Sheet1!Q14</f>
        <v>Day 11</v>
      </c>
      <c r="G43" s="40" t="str">
        <f>Sheet1!R14</f>
        <v/>
      </c>
      <c r="I43">
        <f>LEN(F43)</f>
        <v>6</v>
      </c>
      <c r="J43">
        <f>IF(I43=0,"",IF(I43=5,0,10))</f>
        <v>10</v>
      </c>
      <c r="L43" t="str">
        <f>CONCATENATE(B43,"T")</f>
        <v>2315T</v>
      </c>
      <c r="M43" t="str">
        <f>CONCATENATE(B43,"A")</f>
        <v>2315A</v>
      </c>
      <c r="N43" t="str">
        <f>CONCATENATE(B43,"C")</f>
        <v>2315C</v>
      </c>
      <c r="O43" t="str">
        <f>CONCATENATE(B43,"O")</f>
        <v>2315O</v>
      </c>
      <c r="P43">
        <f>IF(D43&lt;&gt;"",0,1)</f>
        <v>0</v>
      </c>
      <c r="Q43">
        <f>IF(E43&lt;&gt;"",0,1)</f>
        <v>1</v>
      </c>
      <c r="R43">
        <f>IF(F43&lt;&gt;"",0,1)</f>
        <v>0</v>
      </c>
      <c r="S43">
        <f>IF(G43&lt;&gt;"",0,1)</f>
        <v>1</v>
      </c>
    </row>
    <row r="44" spans="1:19">
      <c r="A44" s="30" t="str">
        <f>Sheet1!M15</f>
        <v>Priory Park Infant School &amp; Playgroup</v>
      </c>
      <c r="B44" s="30">
        <f>Sheet1!N15</f>
        <v>2219</v>
      </c>
      <c r="D44" s="40" t="str">
        <f>Sheet1!O15</f>
        <v>Day 11</v>
      </c>
      <c r="E44" s="40" t="str">
        <f>Sheet1!P15</f>
        <v/>
      </c>
      <c r="F44" s="40" t="str">
        <f>Sheet1!Q15</f>
        <v>Day 11</v>
      </c>
      <c r="G44" s="40" t="str">
        <f>Sheet1!R15</f>
        <v/>
      </c>
      <c r="I44">
        <f>LEN(F44)</f>
        <v>6</v>
      </c>
      <c r="J44">
        <f>IF(I44=0,"",IF(I44=5,0,10))</f>
        <v>10</v>
      </c>
      <c r="L44" t="str">
        <f>CONCATENATE(B44,"T")</f>
        <v>2219T</v>
      </c>
      <c r="M44" t="str">
        <f>CONCATENATE(B44,"A")</f>
        <v>2219A</v>
      </c>
      <c r="N44" t="str">
        <f>CONCATENATE(B44,"C")</f>
        <v>2219C</v>
      </c>
      <c r="O44" t="str">
        <f>CONCATENATE(B44,"O")</f>
        <v>2219O</v>
      </c>
      <c r="P44">
        <f>IF(D44&lt;&gt;"",0,1)</f>
        <v>0</v>
      </c>
      <c r="Q44">
        <f>IF(E44&lt;&gt;"",0,1)</f>
        <v>1</v>
      </c>
      <c r="R44">
        <f>IF(F44&lt;&gt;"",0,1)</f>
        <v>0</v>
      </c>
      <c r="S44">
        <f>IF(G44&lt;&gt;"",0,1)</f>
        <v>1</v>
      </c>
    </row>
    <row r="45" spans="1:19">
      <c r="A45" s="30" t="str">
        <f>Sheet1!M16</f>
        <v>Brampton Village Primary School</v>
      </c>
      <c r="B45" s="30">
        <f>Sheet1!N16</f>
        <v>3942</v>
      </c>
      <c r="D45" s="40" t="str">
        <f>Sheet1!O16</f>
        <v>Day 11</v>
      </c>
      <c r="E45" s="40" t="str">
        <f>Sheet1!P16</f>
        <v/>
      </c>
      <c r="F45" s="40" t="str">
        <f>Sheet1!Q16</f>
        <v>Day 11</v>
      </c>
      <c r="G45" s="40" t="str">
        <f>Sheet1!R16</f>
        <v/>
      </c>
      <c r="I45">
        <f>LEN(F45)</f>
        <v>6</v>
      </c>
      <c r="J45">
        <f>IF(I45=0,"",IF(I45=5,0,10))</f>
        <v>10</v>
      </c>
      <c r="L45" t="str">
        <f>CONCATENATE(B45,"T")</f>
        <v>3942T</v>
      </c>
      <c r="M45" t="str">
        <f>CONCATENATE(B45,"A")</f>
        <v>3942A</v>
      </c>
      <c r="N45" t="str">
        <f>CONCATENATE(B45,"C")</f>
        <v>3942C</v>
      </c>
      <c r="O45" t="str">
        <f>CONCATENATE(B45,"O")</f>
        <v>3942O</v>
      </c>
      <c r="P45">
        <f>IF(D45&lt;&gt;"",0,1)</f>
        <v>0</v>
      </c>
      <c r="Q45">
        <f>IF(E45&lt;&gt;"",0,1)</f>
        <v>1</v>
      </c>
      <c r="R45">
        <f>IF(F45&lt;&gt;"",0,1)</f>
        <v>0</v>
      </c>
      <c r="S45">
        <f>IF(G45&lt;&gt;"",0,1)</f>
        <v>1</v>
      </c>
    </row>
    <row r="46" spans="1:19">
      <c r="A46" s="30" t="str">
        <f>Sheet1!M17</f>
        <v>Fenstanton and Hilton Primary School</v>
      </c>
      <c r="B46" s="30">
        <f>Sheet1!N17</f>
        <v>2208</v>
      </c>
      <c r="D46" s="40" t="str">
        <f>Sheet1!O17</f>
        <v>Day 11</v>
      </c>
      <c r="E46" s="40" t="str">
        <f>Sheet1!P17</f>
        <v/>
      </c>
      <c r="F46" s="40" t="str">
        <f>Sheet1!Q17</f>
        <v/>
      </c>
      <c r="G46" s="40" t="str">
        <f>Sheet1!R17</f>
        <v/>
      </c>
      <c r="I46">
        <f>LEN(F46)</f>
        <v>0</v>
      </c>
      <c r="J46" t="str">
        <f>IF(I46=0,"",IF(I46=5,0,10))</f>
        <v/>
      </c>
      <c r="L46" t="str">
        <f>CONCATENATE(B46,"T")</f>
        <v>2208T</v>
      </c>
      <c r="M46" t="str">
        <f>CONCATENATE(B46,"A")</f>
        <v>2208A</v>
      </c>
      <c r="N46" t="str">
        <f>CONCATENATE(B46,"C")</f>
        <v>2208C</v>
      </c>
      <c r="O46" t="str">
        <f>CONCATENATE(B46,"O")</f>
        <v>2208O</v>
      </c>
      <c r="P46">
        <f>IF(D46&lt;&gt;"",0,1)</f>
        <v>0</v>
      </c>
      <c r="Q46">
        <f>IF(E46&lt;&gt;"",0,1)</f>
        <v>1</v>
      </c>
      <c r="R46">
        <f>IF(F46&lt;&gt;"",0,1)</f>
        <v>1</v>
      </c>
      <c r="S46">
        <f>IF(G46&lt;&gt;"",0,1)</f>
        <v>1</v>
      </c>
    </row>
    <row r="47" spans="1:19">
      <c r="A47" s="30" t="str">
        <f>Sheet1!M18</f>
        <v>Bushmead Primary School</v>
      </c>
      <c r="B47" s="30">
        <f>Sheet1!N18</f>
        <v>2452</v>
      </c>
      <c r="D47" s="40" t="str">
        <f>Sheet1!O18</f>
        <v>Day 11</v>
      </c>
      <c r="E47" s="40" t="str">
        <f>Sheet1!P18</f>
        <v/>
      </c>
      <c r="F47" s="40" t="str">
        <f>Sheet1!Q18</f>
        <v>Day 1</v>
      </c>
      <c r="G47" s="40" t="str">
        <f>Sheet1!R18</f>
        <v/>
      </c>
      <c r="I47">
        <f>LEN(F47)</f>
        <v>5</v>
      </c>
      <c r="J47">
        <f>IF(I47=0,"",IF(I47=5,0,10))</f>
        <v>0</v>
      </c>
      <c r="L47" t="str">
        <f>CONCATENATE(B47,"T")</f>
        <v>2452T</v>
      </c>
      <c r="M47" t="str">
        <f>CONCATENATE(B47,"A")</f>
        <v>2452A</v>
      </c>
      <c r="N47" t="str">
        <f>CONCATENATE(B47,"C")</f>
        <v>2452C</v>
      </c>
      <c r="O47" t="str">
        <f>CONCATENATE(B47,"O")</f>
        <v>2452O</v>
      </c>
      <c r="P47">
        <f>IF(D47&lt;&gt;"",0,1)</f>
        <v>0</v>
      </c>
      <c r="Q47">
        <f>IF(E47&lt;&gt;"",0,1)</f>
        <v>1</v>
      </c>
      <c r="R47">
        <f>IF(F47&lt;&gt;"",0,1)</f>
        <v>0</v>
      </c>
      <c r="S47">
        <f>IF(G47&lt;&gt;"",0,1)</f>
        <v>1</v>
      </c>
    </row>
    <row r="48" spans="1:19">
      <c r="A48" s="30" t="str">
        <f>Sheet1!M19</f>
        <v>Bellbird Primary School</v>
      </c>
      <c r="B48" s="30">
        <f>Sheet1!N19</f>
        <v>3943</v>
      </c>
      <c r="D48" s="40" t="str">
        <f>Sheet1!O19</f>
        <v>Day 11</v>
      </c>
      <c r="E48" s="40" t="str">
        <f>Sheet1!P19</f>
        <v>Day 11</v>
      </c>
      <c r="F48" s="40" t="str">
        <f>Sheet1!Q19</f>
        <v>Day 11</v>
      </c>
      <c r="G48" s="40" t="str">
        <f>Sheet1!R19</f>
        <v>Day 11</v>
      </c>
      <c r="I48">
        <f>LEN(F48)</f>
        <v>6</v>
      </c>
      <c r="J48">
        <f>IF(I48=0,"",IF(I48=5,0,10))</f>
        <v>10</v>
      </c>
      <c r="L48" t="str">
        <f>CONCATENATE(B48,"T")</f>
        <v>3943T</v>
      </c>
      <c r="M48" t="str">
        <f>CONCATENATE(B48,"A")</f>
        <v>3943A</v>
      </c>
      <c r="N48" t="str">
        <f>CONCATENATE(B48,"C")</f>
        <v>3943C</v>
      </c>
      <c r="O48" t="str">
        <f>CONCATENATE(B48,"O")</f>
        <v>3943O</v>
      </c>
      <c r="P48">
        <f>IF(D48&lt;&gt;"",0,1)</f>
        <v>0</v>
      </c>
      <c r="Q48">
        <f>IF(E48&lt;&gt;"",0,1)</f>
        <v>0</v>
      </c>
      <c r="R48">
        <f>IF(F48&lt;&gt;"",0,1)</f>
        <v>0</v>
      </c>
      <c r="S48">
        <f>IF(G48&lt;&gt;"",0,1)</f>
        <v>0</v>
      </c>
    </row>
    <row r="49" spans="1:19">
      <c r="A49" s="30" t="str">
        <f>Sheet1!M20</f>
        <v>Colville Primary School</v>
      </c>
      <c r="B49" s="30">
        <f>Sheet1!N20</f>
        <v>2119</v>
      </c>
      <c r="D49" s="40" t="str">
        <f>Sheet1!O20</f>
        <v>Day 11</v>
      </c>
      <c r="E49" s="40" t="str">
        <f>Sheet1!P20</f>
        <v/>
      </c>
      <c r="F49" s="40" t="str">
        <f>Sheet1!Q20</f>
        <v>Day 11</v>
      </c>
      <c r="G49" s="40" t="str">
        <f>Sheet1!R20</f>
        <v/>
      </c>
      <c r="I49">
        <f>LEN(F49)</f>
        <v>6</v>
      </c>
      <c r="J49">
        <f>IF(I49=0,"",IF(I49=5,0,10))</f>
        <v>10</v>
      </c>
      <c r="L49" t="str">
        <f>CONCATENATE(B49,"T")</f>
        <v>2119T</v>
      </c>
      <c r="M49" t="str">
        <f>CONCATENATE(B49,"A")</f>
        <v>2119A</v>
      </c>
      <c r="N49" t="str">
        <f>CONCATENATE(B49,"C")</f>
        <v>2119C</v>
      </c>
      <c r="O49" t="str">
        <f>CONCATENATE(B49,"O")</f>
        <v>2119O</v>
      </c>
      <c r="P49">
        <f>IF(D49&lt;&gt;"",0,1)</f>
        <v>0</v>
      </c>
      <c r="Q49">
        <f>IF(E49&lt;&gt;"",0,1)</f>
        <v>1</v>
      </c>
      <c r="R49">
        <f>IF(F49&lt;&gt;"",0,1)</f>
        <v>0</v>
      </c>
      <c r="S49">
        <f>IF(G49&lt;&gt;"",0,1)</f>
        <v>1</v>
      </c>
    </row>
    <row r="50" spans="1:19">
      <c r="A50" s="30" t="str">
        <f>Sheet1!M21</f>
        <v>Melbourn Primary School</v>
      </c>
      <c r="B50" s="30">
        <f>Sheet1!N21</f>
        <v>2028</v>
      </c>
      <c r="D50" s="40" t="str">
        <f>Sheet1!O21</f>
        <v>Day 11</v>
      </c>
      <c r="E50" s="40" t="str">
        <f>Sheet1!P21</f>
        <v/>
      </c>
      <c r="F50" s="40" t="str">
        <f>Sheet1!Q21</f>
        <v>Day 11</v>
      </c>
      <c r="G50" s="40" t="str">
        <f>Sheet1!R21</f>
        <v/>
      </c>
      <c r="I50">
        <f>LEN(F50)</f>
        <v>6</v>
      </c>
      <c r="J50">
        <f>IF(I50=0,"",IF(I50=5,0,10))</f>
        <v>10</v>
      </c>
      <c r="L50" t="str">
        <f>CONCATENATE(B50,"T")</f>
        <v>2028T</v>
      </c>
      <c r="M50" t="str">
        <f>CONCATENATE(B50,"A")</f>
        <v>2028A</v>
      </c>
      <c r="N50" t="str">
        <f>CONCATENATE(B50,"C")</f>
        <v>2028C</v>
      </c>
      <c r="O50" t="str">
        <f>CONCATENATE(B50,"O")</f>
        <v>2028O</v>
      </c>
      <c r="P50">
        <f>IF(D50&lt;&gt;"",0,1)</f>
        <v>0</v>
      </c>
      <c r="Q50">
        <f>IF(E50&lt;&gt;"",0,1)</f>
        <v>1</v>
      </c>
      <c r="R50">
        <f>IF(F50&lt;&gt;"",0,1)</f>
        <v>0</v>
      </c>
      <c r="S50">
        <f>IF(G50&lt;&gt;"",0,1)</f>
        <v>1</v>
      </c>
    </row>
    <row r="51" spans="1:19">
      <c r="A51" s="30" t="str">
        <f>Sheet1!M22</f>
        <v>Spring Meadow Infant School</v>
      </c>
      <c r="B51" s="30">
        <f>Sheet1!N22</f>
        <v>2329</v>
      </c>
      <c r="D51" s="40" t="str">
        <f>Sheet1!O22</f>
        <v>Day 11</v>
      </c>
      <c r="E51" s="40" t="str">
        <f>Sheet1!P22</f>
        <v/>
      </c>
      <c r="F51" s="40" t="str">
        <f>Sheet1!Q22</f>
        <v>Day 1</v>
      </c>
      <c r="G51" s="40" t="str">
        <f>Sheet1!R22</f>
        <v/>
      </c>
      <c r="I51">
        <f>LEN(F51)</f>
        <v>5</v>
      </c>
      <c r="J51">
        <f>IF(I51=0,"",IF(I51=5,0,10))</f>
        <v>0</v>
      </c>
      <c r="L51" t="str">
        <f>CONCATENATE(B51,"T")</f>
        <v>2329T</v>
      </c>
      <c r="M51" t="str">
        <f>CONCATENATE(B51,"A")</f>
        <v>2329A</v>
      </c>
      <c r="N51" t="str">
        <f>CONCATENATE(B51,"C")</f>
        <v>2329C</v>
      </c>
      <c r="O51" t="str">
        <f>CONCATENATE(B51,"O")</f>
        <v>2329O</v>
      </c>
      <c r="P51">
        <f>IF(D51&lt;&gt;"",0,1)</f>
        <v>0</v>
      </c>
      <c r="Q51">
        <f>IF(E51&lt;&gt;"",0,1)</f>
        <v>1</v>
      </c>
      <c r="R51">
        <f>IF(F51&lt;&gt;"",0,1)</f>
        <v>0</v>
      </c>
      <c r="S51">
        <f>IF(G51&lt;&gt;"",0,1)</f>
        <v>1</v>
      </c>
    </row>
    <row r="52" spans="1:19">
      <c r="A52" s="30" t="str">
        <f>Sheet1!M23</f>
        <v>Wilburton CofE Primary School</v>
      </c>
      <c r="B52" s="30">
        <f>Sheet1!N23</f>
        <v>3054</v>
      </c>
      <c r="D52" s="40" t="str">
        <f>Sheet1!O23</f>
        <v>Day 11</v>
      </c>
      <c r="E52" s="40" t="str">
        <f>Sheet1!P23</f>
        <v>Day 11</v>
      </c>
      <c r="F52" s="40" t="str">
        <f>Sheet1!Q23</f>
        <v>Day 11</v>
      </c>
      <c r="G52" s="40" t="str">
        <f>Sheet1!R23</f>
        <v>Day 11</v>
      </c>
      <c r="I52">
        <f>LEN(F52)</f>
        <v>6</v>
      </c>
      <c r="J52">
        <f>IF(I52=0,"",IF(I52=5,0,10))</f>
        <v>10</v>
      </c>
      <c r="L52" t="str">
        <f>CONCATENATE(B52,"T")</f>
        <v>3054T</v>
      </c>
      <c r="M52" t="str">
        <f>CONCATENATE(B52,"A")</f>
        <v>3054A</v>
      </c>
      <c r="N52" t="str">
        <f>CONCATENATE(B52,"C")</f>
        <v>3054C</v>
      </c>
      <c r="O52" t="str">
        <f>CONCATENATE(B52,"O")</f>
        <v>3054O</v>
      </c>
      <c r="P52">
        <f>IF(D52&lt;&gt;"",0,1)</f>
        <v>0</v>
      </c>
      <c r="Q52">
        <f>IF(E52&lt;&gt;"",0,1)</f>
        <v>0</v>
      </c>
      <c r="R52">
        <f>IF(F52&lt;&gt;"",0,1)</f>
        <v>0</v>
      </c>
      <c r="S52">
        <f>IF(G52&lt;&gt;"",0,1)</f>
        <v>0</v>
      </c>
    </row>
    <row r="53" spans="1:19">
      <c r="A53" s="30" t="str">
        <f>Sheet1!M24</f>
        <v>St Philip's CofE Aided Primary School</v>
      </c>
      <c r="B53" s="30">
        <f>Sheet1!N24</f>
        <v>3358</v>
      </c>
      <c r="D53" s="40" t="str">
        <f>Sheet1!O24</f>
        <v>Day 11</v>
      </c>
      <c r="E53" s="40" t="str">
        <f>Sheet1!P24</f>
        <v/>
      </c>
      <c r="F53" s="40" t="str">
        <f>Sheet1!Q24</f>
        <v/>
      </c>
      <c r="G53" s="40" t="str">
        <f>Sheet1!R24</f>
        <v/>
      </c>
      <c r="I53">
        <f>LEN(F53)</f>
        <v>0</v>
      </c>
      <c r="J53" t="str">
        <f>IF(I53=0,"",IF(I53=5,0,10))</f>
        <v/>
      </c>
      <c r="L53" t="str">
        <f>CONCATENATE(B53,"T")</f>
        <v>3358T</v>
      </c>
      <c r="M53" t="str">
        <f>CONCATENATE(B53,"A")</f>
        <v>3358A</v>
      </c>
      <c r="N53" t="str">
        <f>CONCATENATE(B53,"C")</f>
        <v>3358C</v>
      </c>
      <c r="O53" t="str">
        <f>CONCATENATE(B53,"O")</f>
        <v>3358O</v>
      </c>
      <c r="P53">
        <f>IF(D53&lt;&gt;"",0,1)</f>
        <v>0</v>
      </c>
      <c r="Q53">
        <f>IF(E53&lt;&gt;"",0,1)</f>
        <v>1</v>
      </c>
      <c r="R53">
        <f>IF(F53&lt;&gt;"",0,1)</f>
        <v>1</v>
      </c>
      <c r="S53">
        <f>IF(G53&lt;&gt;"",0,1)</f>
        <v>1</v>
      </c>
    </row>
    <row r="54" spans="1:19">
      <c r="A54" s="30" t="str">
        <f>Sheet1!M25</f>
        <v>Folksworth CofE Primary School</v>
      </c>
      <c r="B54" s="30">
        <f>Sheet1!N25</f>
        <v>3065</v>
      </c>
      <c r="D54" s="40" t="str">
        <f>Sheet1!O25</f>
        <v/>
      </c>
      <c r="E54" s="40" t="str">
        <f>Sheet1!P25</f>
        <v/>
      </c>
      <c r="F54" s="40" t="str">
        <f>Sheet1!Q25</f>
        <v/>
      </c>
      <c r="G54" s="40" t="str">
        <f>Sheet1!R25</f>
        <v/>
      </c>
      <c r="I54">
        <f>LEN(F54)</f>
        <v>0</v>
      </c>
      <c r="J54" t="str">
        <f>IF(I54=0,"",IF(I54=5,0,10))</f>
        <v/>
      </c>
      <c r="L54" t="str">
        <f>CONCATENATE(B54,"T")</f>
        <v>3065T</v>
      </c>
      <c r="M54" t="str">
        <f>CONCATENATE(B54,"A")</f>
        <v>3065A</v>
      </c>
      <c r="N54" t="str">
        <f>CONCATENATE(B54,"C")</f>
        <v>3065C</v>
      </c>
      <c r="O54" t="str">
        <f>CONCATENATE(B54,"O")</f>
        <v>3065O</v>
      </c>
      <c r="P54">
        <f>IF(D54&lt;&gt;"",0,1)</f>
        <v>1</v>
      </c>
      <c r="Q54">
        <f>IF(E54&lt;&gt;"",0,1)</f>
        <v>1</v>
      </c>
      <c r="R54">
        <f>IF(F54&lt;&gt;"",0,1)</f>
        <v>1</v>
      </c>
      <c r="S54">
        <f>IF(G54&lt;&gt;"",0,1)</f>
        <v>1</v>
      </c>
    </row>
    <row r="55" spans="1:19">
      <c r="A55" s="30" t="str">
        <f>Sheet1!M26</f>
        <v>The Rackham Church of England Primary School</v>
      </c>
      <c r="B55" s="30">
        <f>Sheet1!N26</f>
        <v>3058</v>
      </c>
      <c r="D55" s="40" t="str">
        <f>Sheet1!O26</f>
        <v>Day 11</v>
      </c>
      <c r="E55" s="40" t="str">
        <f>Sheet1!P26</f>
        <v>Day 11</v>
      </c>
      <c r="F55" s="40" t="str">
        <f>Sheet1!Q26</f>
        <v>Day 11</v>
      </c>
      <c r="G55" s="40" t="str">
        <f>Sheet1!R26</f>
        <v>Day 11</v>
      </c>
      <c r="I55">
        <f>LEN(F55)</f>
        <v>6</v>
      </c>
      <c r="J55">
        <f>IF(I55=0,"",IF(I55=5,0,10))</f>
        <v>10</v>
      </c>
      <c r="L55" t="str">
        <f>CONCATENATE(B55,"T")</f>
        <v>3058T</v>
      </c>
      <c r="M55" t="str">
        <f>CONCATENATE(B55,"A")</f>
        <v>3058A</v>
      </c>
      <c r="N55" t="str">
        <f>CONCATENATE(B55,"C")</f>
        <v>3058C</v>
      </c>
      <c r="O55" t="str">
        <f>CONCATENATE(B55,"O")</f>
        <v>3058O</v>
      </c>
      <c r="P55">
        <f>IF(D55&lt;&gt;"",0,1)</f>
        <v>0</v>
      </c>
      <c r="Q55">
        <f>IF(E55&lt;&gt;"",0,1)</f>
        <v>0</v>
      </c>
      <c r="R55">
        <f>IF(F55&lt;&gt;"",0,1)</f>
        <v>0</v>
      </c>
      <c r="S55">
        <f>IF(G55&lt;&gt;"",0,1)</f>
        <v>0</v>
      </c>
    </row>
    <row r="56" spans="1:19">
      <c r="A56" s="30" t="str">
        <f>Sheet1!M27</f>
        <v>Lionel Walden Primary School</v>
      </c>
      <c r="B56" s="30">
        <f>Sheet1!N27</f>
        <v>2066</v>
      </c>
      <c r="D56" s="40" t="str">
        <f>Sheet1!O27</f>
        <v>Day 11</v>
      </c>
      <c r="E56" s="40" t="str">
        <f>Sheet1!P27</f>
        <v>Day 11</v>
      </c>
      <c r="F56" s="40" t="str">
        <f>Sheet1!Q27</f>
        <v>Day 1</v>
      </c>
      <c r="G56" s="40" t="str">
        <f>Sheet1!R27</f>
        <v>Day 11</v>
      </c>
      <c r="I56">
        <f>LEN(F56)</f>
        <v>5</v>
      </c>
      <c r="J56">
        <f>IF(I56=0,"",IF(I56=5,0,10))</f>
        <v>0</v>
      </c>
      <c r="L56" t="str">
        <f>CONCATENATE(B56,"T")</f>
        <v>2066T</v>
      </c>
      <c r="M56" t="str">
        <f>CONCATENATE(B56,"A")</f>
        <v>2066A</v>
      </c>
      <c r="N56" t="str">
        <f>CONCATENATE(B56,"C")</f>
        <v>2066C</v>
      </c>
      <c r="O56" t="str">
        <f>CONCATENATE(B56,"O")</f>
        <v>2066O</v>
      </c>
      <c r="P56">
        <f>IF(D56&lt;&gt;"",0,1)</f>
        <v>0</v>
      </c>
      <c r="Q56">
        <f>IF(E56&lt;&gt;"",0,1)</f>
        <v>0</v>
      </c>
      <c r="R56">
        <f>IF(F56&lt;&gt;"",0,1)</f>
        <v>0</v>
      </c>
      <c r="S56">
        <f>IF(G56&lt;&gt;"",0,1)</f>
        <v>0</v>
      </c>
    </row>
    <row r="57" spans="1:19">
      <c r="A57" s="30" t="str">
        <f>Sheet1!M28</f>
        <v>Willingham Primary School</v>
      </c>
      <c r="B57" s="30">
        <f>Sheet1!N28</f>
        <v>2054</v>
      </c>
      <c r="D57" s="40" t="str">
        <f>Sheet1!O28</f>
        <v>Day 11</v>
      </c>
      <c r="E57" s="40" t="str">
        <f>Sheet1!P28</f>
        <v/>
      </c>
      <c r="F57" s="40" t="str">
        <f>Sheet1!Q28</f>
        <v>Day 1</v>
      </c>
      <c r="G57" s="40" t="str">
        <f>Sheet1!R28</f>
        <v>Day 11</v>
      </c>
      <c r="I57">
        <f>LEN(F57)</f>
        <v>5</v>
      </c>
      <c r="J57">
        <f>IF(I57=0,"",IF(I57=5,0,10))</f>
        <v>0</v>
      </c>
      <c r="L57" t="str">
        <f>CONCATENATE(B57,"T")</f>
        <v>2054T</v>
      </c>
      <c r="M57" t="str">
        <f>CONCATENATE(B57,"A")</f>
        <v>2054A</v>
      </c>
      <c r="N57" t="str">
        <f>CONCATENATE(B57,"C")</f>
        <v>2054C</v>
      </c>
      <c r="O57" t="str">
        <f>CONCATENATE(B57,"O")</f>
        <v>2054O</v>
      </c>
      <c r="P57">
        <f>IF(D57&lt;&gt;"",0,1)</f>
        <v>0</v>
      </c>
      <c r="Q57">
        <f>IF(E57&lt;&gt;"",0,1)</f>
        <v>1</v>
      </c>
      <c r="R57">
        <f>IF(F57&lt;&gt;"",0,1)</f>
        <v>0</v>
      </c>
      <c r="S57">
        <f>IF(G57&lt;&gt;"",0,1)</f>
        <v>0</v>
      </c>
    </row>
    <row r="58" spans="1:19">
      <c r="A58" s="30" t="str">
        <f>Sheet1!M29</f>
        <v>Mayfield Primary School</v>
      </c>
      <c r="B58" s="30">
        <f>Sheet1!N29</f>
        <v>2121</v>
      </c>
      <c r="D58" s="40" t="str">
        <f>Sheet1!O29</f>
        <v>Day 11</v>
      </c>
      <c r="E58" s="40" t="str">
        <f>Sheet1!P29</f>
        <v>Day 11</v>
      </c>
      <c r="F58" s="40" t="str">
        <f>Sheet1!Q29</f>
        <v>Day 1</v>
      </c>
      <c r="G58" s="40" t="str">
        <f>Sheet1!R29</f>
        <v>Day 11</v>
      </c>
      <c r="I58">
        <f>LEN(F58)</f>
        <v>5</v>
      </c>
      <c r="J58">
        <f>IF(I58=0,"",IF(I58=5,0,10))</f>
        <v>0</v>
      </c>
      <c r="L58" t="str">
        <f>CONCATENATE(B58,"T")</f>
        <v>2121T</v>
      </c>
      <c r="M58" t="str">
        <f>CONCATENATE(B58,"A")</f>
        <v>2121A</v>
      </c>
      <c r="N58" t="str">
        <f>CONCATENATE(B58,"C")</f>
        <v>2121C</v>
      </c>
      <c r="O58" t="str">
        <f>CONCATENATE(B58,"O")</f>
        <v>2121O</v>
      </c>
      <c r="P58">
        <f>IF(D58&lt;&gt;"",0,1)</f>
        <v>0</v>
      </c>
      <c r="Q58">
        <f>IF(E58&lt;&gt;"",0,1)</f>
        <v>0</v>
      </c>
      <c r="R58">
        <f>IF(F58&lt;&gt;"",0,1)</f>
        <v>0</v>
      </c>
      <c r="S58">
        <f>IF(G58&lt;&gt;"",0,1)</f>
        <v>0</v>
      </c>
    </row>
    <row r="59" spans="1:19">
      <c r="A59" s="30" t="str">
        <f>Sheet1!M30</f>
        <v>Townley Primary School</v>
      </c>
      <c r="B59" s="30">
        <f>Sheet1!N30</f>
        <v>2064</v>
      </c>
      <c r="D59" s="40" t="str">
        <f>Sheet1!O30</f>
        <v>Day 11</v>
      </c>
      <c r="E59" s="40" t="str">
        <f>Sheet1!P30</f>
        <v>Day 11</v>
      </c>
      <c r="F59" s="40" t="str">
        <f>Sheet1!Q30</f>
        <v>Day 1</v>
      </c>
      <c r="G59" s="40" t="str">
        <f>Sheet1!R30</f>
        <v>Day 11</v>
      </c>
      <c r="I59">
        <f>LEN(F59)</f>
        <v>5</v>
      </c>
      <c r="J59">
        <f>IF(I59=0,"",IF(I59=5,0,10))</f>
        <v>0</v>
      </c>
      <c r="L59" t="str">
        <f>CONCATENATE(B59,"T")</f>
        <v>2064T</v>
      </c>
      <c r="M59" t="str">
        <f>CONCATENATE(B59,"A")</f>
        <v>2064A</v>
      </c>
      <c r="N59" t="str">
        <f>CONCATENATE(B59,"C")</f>
        <v>2064C</v>
      </c>
      <c r="O59" t="str">
        <f>CONCATENATE(B59,"O")</f>
        <v>2064O</v>
      </c>
      <c r="P59">
        <f>IF(D59&lt;&gt;"",0,1)</f>
        <v>0</v>
      </c>
      <c r="Q59">
        <f>IF(E59&lt;&gt;"",0,1)</f>
        <v>0</v>
      </c>
      <c r="R59">
        <f>IF(F59&lt;&gt;"",0,1)</f>
        <v>0</v>
      </c>
      <c r="S59">
        <f>IF(G59&lt;&gt;"",0,1)</f>
        <v>0</v>
      </c>
    </row>
    <row r="60" spans="1:19">
      <c r="A60" s="30" t="str">
        <f>Sheet1!M31</f>
        <v>Orchard Park Community Primary School</v>
      </c>
      <c r="B60" s="30">
        <f>Sheet1!N31</f>
        <v>3390</v>
      </c>
      <c r="D60" s="40" t="str">
        <f>Sheet1!O31</f>
        <v>Day 11</v>
      </c>
      <c r="E60" s="40" t="str">
        <f>Sheet1!P31</f>
        <v>Day 11</v>
      </c>
      <c r="F60" s="40" t="str">
        <f>Sheet1!Q31</f>
        <v/>
      </c>
      <c r="G60" s="40" t="str">
        <f>Sheet1!R31</f>
        <v/>
      </c>
      <c r="I60">
        <f>LEN(F60)</f>
        <v>0</v>
      </c>
      <c r="J60" t="str">
        <f>IF(I60=0,"",IF(I60=5,0,10))</f>
        <v/>
      </c>
      <c r="L60" t="str">
        <f>CONCATENATE(B60,"T")</f>
        <v>3390T</v>
      </c>
      <c r="M60" t="str">
        <f>CONCATENATE(B60,"A")</f>
        <v>3390A</v>
      </c>
      <c r="N60" t="str">
        <f>CONCATENATE(B60,"C")</f>
        <v>3390C</v>
      </c>
      <c r="O60" t="str">
        <f>CONCATENATE(B60,"O")</f>
        <v>3390O</v>
      </c>
      <c r="P60">
        <f>IF(D60&lt;&gt;"",0,1)</f>
        <v>0</v>
      </c>
      <c r="Q60">
        <f>IF(E60&lt;&gt;"",0,1)</f>
        <v>0</v>
      </c>
      <c r="R60">
        <f>IF(F60&lt;&gt;"",0,1)</f>
        <v>1</v>
      </c>
      <c r="S60">
        <f>IF(G60&lt;&gt;"",0,1)</f>
        <v>1</v>
      </c>
    </row>
    <row r="61" spans="1:19">
      <c r="A61" s="30" t="str">
        <f>Sheet1!M32</f>
        <v>Thorndown Primary School</v>
      </c>
      <c r="B61" s="30">
        <f>Sheet1!N32</f>
        <v>2001</v>
      </c>
      <c r="D61" s="40" t="str">
        <f>Sheet1!O32</f>
        <v/>
      </c>
      <c r="E61" s="40" t="str">
        <f>Sheet1!P32</f>
        <v/>
      </c>
      <c r="F61" s="40" t="str">
        <f>Sheet1!Q32</f>
        <v/>
      </c>
      <c r="G61" s="40" t="str">
        <f>Sheet1!R32</f>
        <v/>
      </c>
      <c r="I61">
        <f>LEN(F61)</f>
        <v>0</v>
      </c>
      <c r="J61" t="str">
        <f>IF(I61=0,"",IF(I61=5,0,10))</f>
        <v/>
      </c>
      <c r="L61" t="str">
        <f>CONCATENATE(B61,"T")</f>
        <v>2001T</v>
      </c>
      <c r="M61" t="str">
        <f>CONCATENATE(B61,"A")</f>
        <v>2001A</v>
      </c>
      <c r="N61" t="str">
        <f>CONCATENATE(B61,"C")</f>
        <v>2001C</v>
      </c>
      <c r="O61" t="str">
        <f>CONCATENATE(B61,"O")</f>
        <v>2001O</v>
      </c>
      <c r="P61">
        <f>IF(D61&lt;&gt;"",0,1)</f>
        <v>1</v>
      </c>
      <c r="Q61">
        <f>IF(E61&lt;&gt;"",0,1)</f>
        <v>1</v>
      </c>
      <c r="R61">
        <f>IF(F61&lt;&gt;"",0,1)</f>
        <v>1</v>
      </c>
      <c r="S61">
        <f>IF(G61&lt;&gt;"",0,1)</f>
        <v>1</v>
      </c>
    </row>
    <row r="62" spans="1:19">
      <c r="A62" s="30" t="str">
        <f>Sheet1!M33</f>
        <v>Benwick Primary School</v>
      </c>
      <c r="B62" s="30">
        <f>Sheet1!N33</f>
        <v>2060</v>
      </c>
      <c r="D62" s="40" t="str">
        <f>Sheet1!O33</f>
        <v>Day 11</v>
      </c>
      <c r="E62" s="40" t="str">
        <f>Sheet1!P33</f>
        <v>Day 11</v>
      </c>
      <c r="F62" s="40" t="str">
        <f>Sheet1!Q33</f>
        <v>Day 11</v>
      </c>
      <c r="G62" s="40" t="str">
        <f>Sheet1!R33</f>
        <v/>
      </c>
      <c r="I62">
        <f>LEN(F62)</f>
        <v>6</v>
      </c>
      <c r="J62">
        <f>IF(I62=0,"",IF(I62=5,0,10))</f>
        <v>10</v>
      </c>
      <c r="L62" t="str">
        <f>CONCATENATE(B62,"T")</f>
        <v>2060T</v>
      </c>
      <c r="M62" t="str">
        <f>CONCATENATE(B62,"A")</f>
        <v>2060A</v>
      </c>
      <c r="N62" t="str">
        <f>CONCATENATE(B62,"C")</f>
        <v>2060C</v>
      </c>
      <c r="O62" t="str">
        <f>CONCATENATE(B62,"O")</f>
        <v>2060O</v>
      </c>
      <c r="P62">
        <f>IF(D62&lt;&gt;"",0,1)</f>
        <v>0</v>
      </c>
      <c r="Q62">
        <f>IF(E62&lt;&gt;"",0,1)</f>
        <v>0</v>
      </c>
      <c r="R62">
        <f>IF(F62&lt;&gt;"",0,1)</f>
        <v>0</v>
      </c>
      <c r="S62">
        <f>IF(G62&lt;&gt;"",0,1)</f>
        <v>1</v>
      </c>
    </row>
    <row r="63" spans="1:19">
      <c r="A63" s="30" t="str">
        <f>Sheet1!M34</f>
        <v>Steeple Morden CofE VC Primary School</v>
      </c>
      <c r="B63" s="30">
        <f>Sheet1!N34</f>
        <v>3029</v>
      </c>
      <c r="D63" s="40" t="str">
        <f>Sheet1!O34</f>
        <v>Day 11</v>
      </c>
      <c r="E63" s="40" t="str">
        <f>Sheet1!P34</f>
        <v/>
      </c>
      <c r="F63" s="40" t="str">
        <f>Sheet1!Q34</f>
        <v/>
      </c>
      <c r="G63" s="40" t="str">
        <f>Sheet1!R34</f>
        <v/>
      </c>
      <c r="I63">
        <f>LEN(F63)</f>
        <v>0</v>
      </c>
      <c r="J63" t="str">
        <f>IF(I63=0,"",IF(I63=5,0,10))</f>
        <v/>
      </c>
      <c r="L63" t="str">
        <f>CONCATENATE(B63,"T")</f>
        <v>3029T</v>
      </c>
      <c r="M63" t="str">
        <f>CONCATENATE(B63,"A")</f>
        <v>3029A</v>
      </c>
      <c r="N63" t="str">
        <f>CONCATENATE(B63,"C")</f>
        <v>3029C</v>
      </c>
      <c r="O63" t="str">
        <f>CONCATENATE(B63,"O")</f>
        <v>3029O</v>
      </c>
      <c r="P63">
        <f>IF(D63&lt;&gt;"",0,1)</f>
        <v>0</v>
      </c>
      <c r="Q63">
        <f>IF(E63&lt;&gt;"",0,1)</f>
        <v>1</v>
      </c>
      <c r="R63">
        <f>IF(F63&lt;&gt;"",0,1)</f>
        <v>1</v>
      </c>
      <c r="S63">
        <f>IF(G63&lt;&gt;"",0,1)</f>
        <v>1</v>
      </c>
    </row>
    <row r="64" spans="1:19">
      <c r="A64" s="30" t="str">
        <f>Sheet1!M35</f>
        <v>Cheveley CofE Primary School</v>
      </c>
      <c r="B64" s="30">
        <f>Sheet1!N35</f>
        <v>3009</v>
      </c>
      <c r="D64" s="40" t="str">
        <f>Sheet1!O35</f>
        <v>Day 11</v>
      </c>
      <c r="E64" s="40" t="str">
        <f>Sheet1!P35</f>
        <v>Day 11</v>
      </c>
      <c r="F64" s="40" t="str">
        <f>Sheet1!Q35</f>
        <v/>
      </c>
      <c r="G64" s="40" t="str">
        <f>Sheet1!R35</f>
        <v>Day 11</v>
      </c>
      <c r="I64">
        <f>LEN(F64)</f>
        <v>0</v>
      </c>
      <c r="J64" t="str">
        <f>IF(I64=0,"",IF(I64=5,0,10))</f>
        <v/>
      </c>
      <c r="L64" t="str">
        <f>CONCATENATE(B64,"T")</f>
        <v>3009T</v>
      </c>
      <c r="M64" t="str">
        <f>CONCATENATE(B64,"A")</f>
        <v>3009A</v>
      </c>
      <c r="N64" t="str">
        <f>CONCATENATE(B64,"C")</f>
        <v>3009C</v>
      </c>
      <c r="O64" t="str">
        <f>CONCATENATE(B64,"O")</f>
        <v>3009O</v>
      </c>
      <c r="P64">
        <f>IF(D64&lt;&gt;"",0,1)</f>
        <v>0</v>
      </c>
      <c r="Q64">
        <f>IF(E64&lt;&gt;"",0,1)</f>
        <v>0</v>
      </c>
      <c r="R64">
        <f>IF(F64&lt;&gt;"",0,1)</f>
        <v>1</v>
      </c>
      <c r="S64">
        <f>IF(G64&lt;&gt;"",0,1)</f>
        <v>0</v>
      </c>
    </row>
    <row r="65" spans="1:19">
      <c r="A65" s="30" t="str">
        <f>Sheet1!M36</f>
        <v>Friday Bridge Community Primary School</v>
      </c>
      <c r="B65" s="30">
        <f>Sheet1!N36</f>
        <v>2068</v>
      </c>
      <c r="D65" s="40" t="str">
        <f>Sheet1!O36</f>
        <v>Day 11</v>
      </c>
      <c r="E65" s="40" t="str">
        <f>Sheet1!P36</f>
        <v/>
      </c>
      <c r="F65" s="40" t="str">
        <f>Sheet1!Q36</f>
        <v>Day 1</v>
      </c>
      <c r="G65" s="40" t="str">
        <f>Sheet1!R36</f>
        <v/>
      </c>
      <c r="I65">
        <f>LEN(F65)</f>
        <v>5</v>
      </c>
      <c r="J65">
        <f>IF(I65=0,"",IF(I65=5,0,10))</f>
        <v>0</v>
      </c>
      <c r="L65" t="str">
        <f>CONCATENATE(B65,"T")</f>
        <v>2068T</v>
      </c>
      <c r="M65" t="str">
        <f>CONCATENATE(B65,"A")</f>
        <v>2068A</v>
      </c>
      <c r="N65" t="str">
        <f>CONCATENATE(B65,"C")</f>
        <v>2068C</v>
      </c>
      <c r="O65" t="str">
        <f>CONCATENATE(B65,"O")</f>
        <v>2068O</v>
      </c>
      <c r="P65">
        <f>IF(D65&lt;&gt;"",0,1)</f>
        <v>0</v>
      </c>
      <c r="Q65">
        <f>IF(E65&lt;&gt;"",0,1)</f>
        <v>1</v>
      </c>
      <c r="R65">
        <f>IF(F65&lt;&gt;"",0,1)</f>
        <v>0</v>
      </c>
      <c r="S65">
        <f>IF(G65&lt;&gt;"",0,1)</f>
        <v>1</v>
      </c>
    </row>
    <row r="66" spans="1:19">
      <c r="A66" s="30" t="str">
        <f>Sheet1!M37</f>
        <v>Newnham Croft Primary School</v>
      </c>
      <c r="B66" s="30">
        <f>Sheet1!N37</f>
        <v>2109</v>
      </c>
      <c r="D66" s="40" t="str">
        <f>Sheet1!O37</f>
        <v>Day 11</v>
      </c>
      <c r="E66" s="40" t="str">
        <f>Sheet1!P37</f>
        <v/>
      </c>
      <c r="F66" s="40" t="str">
        <f>Sheet1!Q37</f>
        <v>Day 11</v>
      </c>
      <c r="G66" s="40" t="str">
        <f>Sheet1!R37</f>
        <v>Day 11</v>
      </c>
      <c r="I66">
        <f>LEN(F66)</f>
        <v>6</v>
      </c>
      <c r="J66">
        <f>IF(I66=0,"",IF(I66=5,0,10))</f>
        <v>10</v>
      </c>
      <c r="L66" t="str">
        <f>CONCATENATE(B66,"T")</f>
        <v>2109T</v>
      </c>
      <c r="M66" t="str">
        <f>CONCATENATE(B66,"A")</f>
        <v>2109A</v>
      </c>
      <c r="N66" t="str">
        <f>CONCATENATE(B66,"C")</f>
        <v>2109C</v>
      </c>
      <c r="O66" t="str">
        <f>CONCATENATE(B66,"O")</f>
        <v>2109O</v>
      </c>
      <c r="P66">
        <f>IF(D66&lt;&gt;"",0,1)</f>
        <v>0</v>
      </c>
      <c r="Q66">
        <f>IF(E66&lt;&gt;"",0,1)</f>
        <v>1</v>
      </c>
      <c r="R66">
        <f>IF(F66&lt;&gt;"",0,1)</f>
        <v>0</v>
      </c>
      <c r="S66">
        <f>IF(G66&lt;&gt;"",0,1)</f>
        <v>0</v>
      </c>
    </row>
    <row r="67" spans="1:19">
      <c r="A67" s="30" t="str">
        <f>Sheet1!M38</f>
        <v>Eynesbury CofE C Primary School</v>
      </c>
      <c r="B67" s="30">
        <f>Sheet1!N38</f>
        <v>3074</v>
      </c>
      <c r="D67" s="40" t="str">
        <f>Sheet1!O38</f>
        <v>Day 11</v>
      </c>
      <c r="E67" s="40" t="str">
        <f>Sheet1!P38</f>
        <v>Day 11</v>
      </c>
      <c r="F67" s="40" t="str">
        <f>Sheet1!Q38</f>
        <v>Day 11</v>
      </c>
      <c r="G67" s="40" t="str">
        <f>Sheet1!R38</f>
        <v/>
      </c>
      <c r="I67">
        <f>LEN(F67)</f>
        <v>6</v>
      </c>
      <c r="J67">
        <f>IF(I67=0,"",IF(I67=5,0,10))</f>
        <v>10</v>
      </c>
      <c r="L67" t="str">
        <f>CONCATENATE(B67,"T")</f>
        <v>3074T</v>
      </c>
      <c r="M67" t="str">
        <f>CONCATENATE(B67,"A")</f>
        <v>3074A</v>
      </c>
      <c r="N67" t="str">
        <f>CONCATENATE(B67,"C")</f>
        <v>3074C</v>
      </c>
      <c r="O67" t="str">
        <f>CONCATENATE(B67,"O")</f>
        <v>3074O</v>
      </c>
      <c r="P67">
        <f>IF(D67&lt;&gt;"",0,1)</f>
        <v>0</v>
      </c>
      <c r="Q67">
        <f>IF(E67&lt;&gt;"",0,1)</f>
        <v>0</v>
      </c>
      <c r="R67">
        <f>IF(F67&lt;&gt;"",0,1)</f>
        <v>0</v>
      </c>
      <c r="S67">
        <f>IF(G67&lt;&gt;"",0,1)</f>
        <v>1</v>
      </c>
    </row>
    <row r="68" spans="1:19">
      <c r="A68" s="30" t="str">
        <f>Sheet1!M39</f>
        <v>Kings Hedges Primary School</v>
      </c>
      <c r="B68" s="30">
        <f>Sheet1!N39</f>
        <v>2446</v>
      </c>
      <c r="D68" s="40" t="str">
        <f>Sheet1!O39</f>
        <v>Day 11</v>
      </c>
      <c r="E68" s="40" t="str">
        <f>Sheet1!P39</f>
        <v/>
      </c>
      <c r="F68" s="40" t="str">
        <f>Sheet1!Q39</f>
        <v/>
      </c>
      <c r="G68" s="40" t="str">
        <f>Sheet1!R39</f>
        <v/>
      </c>
      <c r="I68">
        <f>LEN(F68)</f>
        <v>0</v>
      </c>
      <c r="J68" t="str">
        <f>IF(I68=0,"",IF(I68=5,0,10))</f>
        <v/>
      </c>
      <c r="L68" t="str">
        <f>CONCATENATE(B68,"T")</f>
        <v>2446T</v>
      </c>
      <c r="M68" t="str">
        <f>CONCATENATE(B68,"A")</f>
        <v>2446A</v>
      </c>
      <c r="N68" t="str">
        <f>CONCATENATE(B68,"C")</f>
        <v>2446C</v>
      </c>
      <c r="O68" t="str">
        <f>CONCATENATE(B68,"O")</f>
        <v>2446O</v>
      </c>
      <c r="P68">
        <f>IF(D68&lt;&gt;"",0,1)</f>
        <v>0</v>
      </c>
      <c r="Q68">
        <f>IF(E68&lt;&gt;"",0,1)</f>
        <v>1</v>
      </c>
      <c r="R68">
        <f>IF(F68&lt;&gt;"",0,1)</f>
        <v>1</v>
      </c>
      <c r="S68">
        <f>IF(G68&lt;&gt;"",0,1)</f>
        <v>1</v>
      </c>
    </row>
    <row r="69" spans="1:19">
      <c r="A69" s="30" t="str">
        <f>Sheet1!M40</f>
        <v>Haslingfield Endowed Primary School</v>
      </c>
      <c r="B69" s="30">
        <f>Sheet1!N40</f>
        <v>3035</v>
      </c>
      <c r="D69" s="40" t="str">
        <f>Sheet1!O40</f>
        <v/>
      </c>
      <c r="E69" s="40" t="str">
        <f>Sheet1!P40</f>
        <v/>
      </c>
      <c r="F69" s="40" t="str">
        <f>Sheet1!Q40</f>
        <v/>
      </c>
      <c r="G69" s="40" t="str">
        <f>Sheet1!R40</f>
        <v/>
      </c>
      <c r="I69">
        <f>LEN(F69)</f>
        <v>0</v>
      </c>
      <c r="J69" t="str">
        <f>IF(I69=0,"",IF(I69=5,0,10))</f>
        <v/>
      </c>
      <c r="L69" t="str">
        <f>CONCATENATE(B69,"T")</f>
        <v>3035T</v>
      </c>
      <c r="M69" t="str">
        <f>CONCATENATE(B69,"A")</f>
        <v>3035A</v>
      </c>
      <c r="N69" t="str">
        <f>CONCATENATE(B69,"C")</f>
        <v>3035C</v>
      </c>
      <c r="O69" t="str">
        <f>CONCATENATE(B69,"O")</f>
        <v>3035O</v>
      </c>
      <c r="P69">
        <f>IF(D69&lt;&gt;"",0,1)</f>
        <v>1</v>
      </c>
      <c r="Q69">
        <f>IF(E69&lt;&gt;"",0,1)</f>
        <v>1</v>
      </c>
      <c r="R69">
        <f>IF(F69&lt;&gt;"",0,1)</f>
        <v>1</v>
      </c>
      <c r="S69">
        <f>IF(G69&lt;&gt;"",0,1)</f>
        <v>1</v>
      </c>
    </row>
    <row r="70" spans="1:19">
      <c r="A70" s="30" t="str">
        <f>Sheet1!M41</f>
        <v>Caldecote Primary School</v>
      </c>
      <c r="B70" s="30">
        <f>Sheet1!N41</f>
        <v>2004</v>
      </c>
      <c r="D70" s="40" t="str">
        <f>Sheet1!O41</f>
        <v>Day 11</v>
      </c>
      <c r="E70" s="40" t="str">
        <f>Sheet1!P41</f>
        <v/>
      </c>
      <c r="F70" s="40" t="str">
        <f>Sheet1!Q41</f>
        <v/>
      </c>
      <c r="G70" s="40" t="str">
        <f>Sheet1!R41</f>
        <v>Day 11</v>
      </c>
      <c r="I70">
        <f>LEN(F70)</f>
        <v>0</v>
      </c>
      <c r="J70" t="str">
        <f>IF(I70=0,"",IF(I70=5,0,10))</f>
        <v/>
      </c>
      <c r="L70" t="str">
        <f>CONCATENATE(B70,"T")</f>
        <v>2004T</v>
      </c>
      <c r="M70" t="str">
        <f>CONCATENATE(B70,"A")</f>
        <v>2004A</v>
      </c>
      <c r="N70" t="str">
        <f>CONCATENATE(B70,"C")</f>
        <v>2004C</v>
      </c>
      <c r="O70" t="str">
        <f>CONCATENATE(B70,"O")</f>
        <v>2004O</v>
      </c>
      <c r="P70">
        <f>IF(D70&lt;&gt;"",0,1)</f>
        <v>0</v>
      </c>
      <c r="Q70">
        <f>IF(E70&lt;&gt;"",0,1)</f>
        <v>1</v>
      </c>
      <c r="R70">
        <f>IF(F70&lt;&gt;"",0,1)</f>
        <v>1</v>
      </c>
      <c r="S70">
        <f>IF(G70&lt;&gt;"",0,1)</f>
        <v>0</v>
      </c>
    </row>
    <row r="71" spans="1:19">
      <c r="A71" s="30" t="str">
        <f>Sheet1!M42</f>
        <v>Meldreth Primary School</v>
      </c>
      <c r="B71" s="30">
        <f>Sheet1!N42</f>
        <v>2029</v>
      </c>
      <c r="D71" s="40" t="str">
        <f>Sheet1!O42</f>
        <v>Day 11</v>
      </c>
      <c r="E71" s="40" t="str">
        <f>Sheet1!P42</f>
        <v/>
      </c>
      <c r="F71" s="40" t="str">
        <f>Sheet1!Q42</f>
        <v/>
      </c>
      <c r="G71" s="40" t="str">
        <f>Sheet1!R42</f>
        <v>Day 11</v>
      </c>
      <c r="I71">
        <f>LEN(F71)</f>
        <v>0</v>
      </c>
      <c r="J71" t="str">
        <f>IF(I71=0,"",IF(I71=5,0,10))</f>
        <v/>
      </c>
      <c r="L71" t="str">
        <f>CONCATENATE(B71,"T")</f>
        <v>2029T</v>
      </c>
      <c r="M71" t="str">
        <f>CONCATENATE(B71,"A")</f>
        <v>2029A</v>
      </c>
      <c r="N71" t="str">
        <f>CONCATENATE(B71,"C")</f>
        <v>2029C</v>
      </c>
      <c r="O71" t="str">
        <f>CONCATENATE(B71,"O")</f>
        <v>2029O</v>
      </c>
      <c r="P71">
        <f>IF(D71&lt;&gt;"",0,1)</f>
        <v>0</v>
      </c>
      <c r="Q71">
        <f>IF(E71&lt;&gt;"",0,1)</f>
        <v>1</v>
      </c>
      <c r="R71">
        <f>IF(F71&lt;&gt;"",0,1)</f>
        <v>1</v>
      </c>
      <c r="S71">
        <f>IF(G71&lt;&gt;"",0,1)</f>
        <v>0</v>
      </c>
    </row>
    <row r="72" spans="1:19">
      <c r="A72" s="30" t="str">
        <f>Sheet1!M43</f>
        <v>Great Abington Primary School</v>
      </c>
      <c r="B72" s="30">
        <f>Sheet1!N43</f>
        <v>2016</v>
      </c>
      <c r="D72" s="40" t="str">
        <f>Sheet1!O43</f>
        <v>Day 11</v>
      </c>
      <c r="E72" s="40" t="str">
        <f>Sheet1!P43</f>
        <v>Day 11</v>
      </c>
      <c r="F72" s="40" t="str">
        <f>Sheet1!Q43</f>
        <v/>
      </c>
      <c r="G72" s="40" t="str">
        <f>Sheet1!R43</f>
        <v>Day 11</v>
      </c>
      <c r="I72">
        <f>LEN(F72)</f>
        <v>0</v>
      </c>
      <c r="J72" t="str">
        <f>IF(I72=0,"",IF(I72=5,0,10))</f>
        <v/>
      </c>
      <c r="L72" t="str">
        <f>CONCATENATE(B72,"T")</f>
        <v>2016T</v>
      </c>
      <c r="M72" t="str">
        <f>CONCATENATE(B72,"A")</f>
        <v>2016A</v>
      </c>
      <c r="N72" t="str">
        <f>CONCATENATE(B72,"C")</f>
        <v>2016C</v>
      </c>
      <c r="O72" t="str">
        <f>CONCATENATE(B72,"O")</f>
        <v>2016O</v>
      </c>
      <c r="P72">
        <f>IF(D72&lt;&gt;"",0,1)</f>
        <v>0</v>
      </c>
      <c r="Q72">
        <f>IF(E72&lt;&gt;"",0,1)</f>
        <v>0</v>
      </c>
      <c r="R72">
        <f>IF(F72&lt;&gt;"",0,1)</f>
        <v>1</v>
      </c>
      <c r="S72">
        <f>IF(G72&lt;&gt;"",0,1)</f>
        <v>0</v>
      </c>
    </row>
    <row r="73" spans="1:19">
      <c r="A73" s="30" t="str">
        <f>Sheet1!M44</f>
        <v>The Spinney Primary School</v>
      </c>
      <c r="B73" s="30">
        <f>Sheet1!N44</f>
        <v>2335</v>
      </c>
      <c r="D73" s="40" t="str">
        <f>Sheet1!O44</f>
        <v>Day 11</v>
      </c>
      <c r="E73" s="40" t="str">
        <f>Sheet1!P44</f>
        <v>Day 11</v>
      </c>
      <c r="F73" s="40" t="str">
        <f>Sheet1!Q44</f>
        <v>Day 11</v>
      </c>
      <c r="G73" s="40" t="str">
        <f>Sheet1!R44</f>
        <v/>
      </c>
      <c r="I73">
        <f>LEN(F73)</f>
        <v>6</v>
      </c>
      <c r="J73">
        <f>IF(I73=0,"",IF(I73=5,0,10))</f>
        <v>10</v>
      </c>
      <c r="L73" t="str">
        <f>CONCATENATE(B73,"T")</f>
        <v>2335T</v>
      </c>
      <c r="M73" t="str">
        <f>CONCATENATE(B73,"A")</f>
        <v>2335A</v>
      </c>
      <c r="N73" t="str">
        <f>CONCATENATE(B73,"C")</f>
        <v>2335C</v>
      </c>
      <c r="O73" t="str">
        <f>CONCATENATE(B73,"O")</f>
        <v>2335O</v>
      </c>
      <c r="P73">
        <f>IF(D73&lt;&gt;"",0,1)</f>
        <v>0</v>
      </c>
      <c r="Q73">
        <f>IF(E73&lt;&gt;"",0,1)</f>
        <v>0</v>
      </c>
      <c r="R73">
        <f>IF(F73&lt;&gt;"",0,1)</f>
        <v>0</v>
      </c>
      <c r="S73">
        <f>IF(G73&lt;&gt;"",0,1)</f>
        <v>1</v>
      </c>
    </row>
    <row r="74" spans="1:19">
      <c r="A74" s="30" t="str">
        <f>Sheet1!M45</f>
        <v>Huntingdon Primary School</v>
      </c>
      <c r="B74" s="30">
        <f>Sheet1!N45</f>
        <v>3945</v>
      </c>
      <c r="D74" s="40" t="str">
        <f>Sheet1!O45</f>
        <v/>
      </c>
      <c r="E74" s="40" t="str">
        <f>Sheet1!P45</f>
        <v/>
      </c>
      <c r="F74" s="40" t="str">
        <f>Sheet1!Q45</f>
        <v/>
      </c>
      <c r="G74" s="40" t="str">
        <f>Sheet1!R45</f>
        <v/>
      </c>
      <c r="I74">
        <f>LEN(F74)</f>
        <v>0</v>
      </c>
      <c r="J74" t="str">
        <f>IF(I74=0,"",IF(I74=5,0,10))</f>
        <v/>
      </c>
      <c r="L74" t="str">
        <f>CONCATENATE(B74,"T")</f>
        <v>3945T</v>
      </c>
      <c r="M74" t="str">
        <f>CONCATENATE(B74,"A")</f>
        <v>3945A</v>
      </c>
      <c r="N74" t="str">
        <f>CONCATENATE(B74,"C")</f>
        <v>3945C</v>
      </c>
      <c r="O74" t="str">
        <f>CONCATENATE(B74,"O")</f>
        <v>3945O</v>
      </c>
      <c r="P74">
        <f>IF(D74&lt;&gt;"",0,1)</f>
        <v>1</v>
      </c>
      <c r="Q74">
        <f>IF(E74&lt;&gt;"",0,1)</f>
        <v>1</v>
      </c>
      <c r="R74">
        <f>IF(F74&lt;&gt;"",0,1)</f>
        <v>1</v>
      </c>
      <c r="S74">
        <f>IF(G74&lt;&gt;"",0,1)</f>
        <v>1</v>
      </c>
    </row>
    <row r="75" spans="1:19">
      <c r="A75" s="30" t="str">
        <f>Sheet1!M46</f>
        <v>Ridgefield Primary School</v>
      </c>
      <c r="B75" s="30">
        <f>Sheet1!N46</f>
        <v>2453</v>
      </c>
      <c r="D75" s="40" t="str">
        <f>Sheet1!O46</f>
        <v>Day 11</v>
      </c>
      <c r="E75" s="40" t="str">
        <f>Sheet1!P46</f>
        <v>Day 11</v>
      </c>
      <c r="F75" s="40" t="str">
        <f>Sheet1!Q46</f>
        <v/>
      </c>
      <c r="G75" s="40" t="str">
        <f>Sheet1!R46</f>
        <v>Day 11</v>
      </c>
      <c r="I75">
        <f>LEN(F75)</f>
        <v>0</v>
      </c>
      <c r="J75" t="str">
        <f>IF(I75=0,"",IF(I75=5,0,10))</f>
        <v/>
      </c>
      <c r="L75" t="str">
        <f>CONCATENATE(B75,"T")</f>
        <v>2453T</v>
      </c>
      <c r="M75" t="str">
        <f>CONCATENATE(B75,"A")</f>
        <v>2453A</v>
      </c>
      <c r="N75" t="str">
        <f>CONCATENATE(B75,"C")</f>
        <v>2453C</v>
      </c>
      <c r="O75" t="str">
        <f>CONCATENATE(B75,"O")</f>
        <v>2453O</v>
      </c>
      <c r="P75">
        <f>IF(D75&lt;&gt;"",0,1)</f>
        <v>0</v>
      </c>
      <c r="Q75">
        <f>IF(E75&lt;&gt;"",0,1)</f>
        <v>0</v>
      </c>
      <c r="R75">
        <f>IF(F75&lt;&gt;"",0,1)</f>
        <v>1</v>
      </c>
      <c r="S75">
        <f>IF(G75&lt;&gt;"",0,1)</f>
        <v>0</v>
      </c>
    </row>
    <row r="76" spans="1:19">
      <c r="A76" s="30" t="str">
        <f>Sheet1!M47</f>
        <v>The Grove Primary School</v>
      </c>
      <c r="B76" s="30">
        <f>Sheet1!N47</f>
        <v>2123</v>
      </c>
      <c r="D76" s="40" t="str">
        <f>Sheet1!O47</f>
        <v>Day 11</v>
      </c>
      <c r="E76" s="40" t="str">
        <f>Sheet1!P47</f>
        <v/>
      </c>
      <c r="F76" s="40" t="str">
        <f>Sheet1!Q47</f>
        <v>Day 11</v>
      </c>
      <c r="G76" s="40" t="str">
        <f>Sheet1!R47</f>
        <v/>
      </c>
      <c r="I76">
        <f>LEN(F76)</f>
        <v>6</v>
      </c>
      <c r="J76">
        <f>IF(I76=0,"",IF(I76=5,0,10))</f>
        <v>10</v>
      </c>
      <c r="L76" t="str">
        <f>CONCATENATE(B76,"T")</f>
        <v>2123T</v>
      </c>
      <c r="M76" t="str">
        <f>CONCATENATE(B76,"A")</f>
        <v>2123A</v>
      </c>
      <c r="N76" t="str">
        <f>CONCATENATE(B76,"C")</f>
        <v>2123C</v>
      </c>
      <c r="O76" t="str">
        <f>CONCATENATE(B76,"O")</f>
        <v>2123O</v>
      </c>
      <c r="P76">
        <f>IF(D76&lt;&gt;"",0,1)</f>
        <v>0</v>
      </c>
      <c r="Q76">
        <f>IF(E76&lt;&gt;"",0,1)</f>
        <v>1</v>
      </c>
      <c r="R76">
        <f>IF(F76&lt;&gt;"",0,1)</f>
        <v>0</v>
      </c>
      <c r="S76">
        <f>IF(G76&lt;&gt;"",0,1)</f>
        <v>1</v>
      </c>
    </row>
    <row r="77" spans="1:19">
      <c r="A77" s="30" t="str">
        <f>Sheet1!M48</f>
        <v>Priory Junior School</v>
      </c>
      <c r="B77" s="30">
        <f>Sheet1!N48</f>
        <v>2239</v>
      </c>
      <c r="D77" s="40" t="str">
        <f>Sheet1!O48</f>
        <v>Day 11</v>
      </c>
      <c r="E77" s="40" t="str">
        <f>Sheet1!P48</f>
        <v>Day 11</v>
      </c>
      <c r="F77" s="40" t="str">
        <f>Sheet1!Q48</f>
        <v>Day 1</v>
      </c>
      <c r="G77" s="40" t="str">
        <f>Sheet1!R48</f>
        <v>Day 11</v>
      </c>
      <c r="L77" t="str">
        <f>CONCATENATE(B77,"T")</f>
        <v>2239T</v>
      </c>
      <c r="M77" t="str">
        <f>CONCATENATE(B77,"A")</f>
        <v>2239A</v>
      </c>
      <c r="N77" t="str">
        <f>CONCATENATE(B77,"C")</f>
        <v>2239C</v>
      </c>
      <c r="O77" t="str">
        <f>CONCATENATE(B77,"O")</f>
        <v>2239O</v>
      </c>
      <c r="P77">
        <f>IF(D77&lt;&gt;"",0,1)</f>
        <v>0</v>
      </c>
      <c r="Q77">
        <f>IF(E77&lt;&gt;"",0,1)</f>
        <v>0</v>
      </c>
      <c r="R77">
        <f>IF(F77&lt;&gt;"",0,1)</f>
        <v>0</v>
      </c>
      <c r="S77">
        <f>IF(G77&lt;&gt;"",0,1)</f>
        <v>0</v>
      </c>
    </row>
    <row r="78" spans="1:19">
      <c r="A78" s="30" t="str">
        <f>Sheet1!M49</f>
        <v>Duxford Church of England Community Primary School</v>
      </c>
      <c r="B78" s="30">
        <f>Sheet1!N49</f>
        <v>3041</v>
      </c>
      <c r="D78" s="40" t="str">
        <f>Sheet1!O49</f>
        <v>Day 11</v>
      </c>
      <c r="E78" s="40" t="str">
        <f>Sheet1!P49</f>
        <v/>
      </c>
      <c r="F78" s="40" t="str">
        <f>Sheet1!Q49</f>
        <v/>
      </c>
      <c r="G78" s="40" t="str">
        <f>Sheet1!R49</f>
        <v/>
      </c>
      <c r="I78">
        <f>LEN(F78)</f>
        <v>0</v>
      </c>
      <c r="J78" t="str">
        <f>IF(I78=0,"",IF(I78=5,0,10))</f>
        <v/>
      </c>
      <c r="L78" t="str">
        <f>CONCATENATE(B78,"T")</f>
        <v>3041T</v>
      </c>
      <c r="M78" t="str">
        <f>CONCATENATE(B78,"A")</f>
        <v>3041A</v>
      </c>
      <c r="N78" t="str">
        <f>CONCATENATE(B78,"C")</f>
        <v>3041C</v>
      </c>
      <c r="O78" t="str">
        <f>CONCATENATE(B78,"O")</f>
        <v>3041O</v>
      </c>
      <c r="P78">
        <f>IF(D78&lt;&gt;"",0,1)</f>
        <v>0</v>
      </c>
      <c r="Q78">
        <f>IF(E78&lt;&gt;"",0,1)</f>
        <v>1</v>
      </c>
      <c r="R78">
        <f>IF(F78&lt;&gt;"",0,1)</f>
        <v>1</v>
      </c>
      <c r="S78">
        <f>IF(G78&lt;&gt;"",0,1)</f>
        <v>1</v>
      </c>
    </row>
    <row r="79" spans="1:19">
      <c r="A79" s="30" t="str">
        <f>Sheet1!M50</f>
        <v>Burwell Village College (Primary)</v>
      </c>
      <c r="B79" s="30">
        <f>Sheet1!N50</f>
        <v>2327</v>
      </c>
      <c r="D79" s="40" t="str">
        <f>Sheet1!O50</f>
        <v/>
      </c>
      <c r="E79" s="40" t="str">
        <f>Sheet1!P50</f>
        <v/>
      </c>
      <c r="F79" s="40" t="str">
        <f>Sheet1!Q50</f>
        <v/>
      </c>
      <c r="G79" s="40" t="str">
        <f>Sheet1!R50</f>
        <v/>
      </c>
      <c r="I79">
        <f>LEN(F79)</f>
        <v>0</v>
      </c>
      <c r="J79" t="str">
        <f>IF(I79=0,"",IF(I79=5,0,10))</f>
        <v/>
      </c>
      <c r="L79" t="str">
        <f>CONCATENATE(B79,"T")</f>
        <v>2327T</v>
      </c>
      <c r="M79" t="str">
        <f>CONCATENATE(B79,"A")</f>
        <v>2327A</v>
      </c>
      <c r="N79" t="str">
        <f>CONCATENATE(B79,"C")</f>
        <v>2327C</v>
      </c>
      <c r="O79" t="str">
        <f>CONCATENATE(B79,"O")</f>
        <v>2327O</v>
      </c>
      <c r="P79">
        <f>IF(D79&lt;&gt;"",0,1)</f>
        <v>1</v>
      </c>
      <c r="Q79">
        <f>IF(E79&lt;&gt;"",0,1)</f>
        <v>1</v>
      </c>
      <c r="R79">
        <f>IF(F79&lt;&gt;"",0,1)</f>
        <v>1</v>
      </c>
      <c r="S79">
        <f>IF(G79&lt;&gt;"",0,1)</f>
        <v>1</v>
      </c>
    </row>
    <row r="80" spans="1:19">
      <c r="A80" s="30" t="str">
        <f>Sheet1!M51</f>
        <v>Stretham Community Primary School</v>
      </c>
      <c r="B80" s="30">
        <f>Sheet1!N51</f>
        <v>2084</v>
      </c>
      <c r="D80" s="40" t="str">
        <f>Sheet1!O51</f>
        <v>Day 11</v>
      </c>
      <c r="E80" s="40" t="str">
        <f>Sheet1!P51</f>
        <v/>
      </c>
      <c r="F80" s="40" t="str">
        <f>Sheet1!Q51</f>
        <v>Day 11</v>
      </c>
      <c r="G80" s="40" t="str">
        <f>Sheet1!R51</f>
        <v>Day 11</v>
      </c>
      <c r="I80">
        <f>LEN(F80)</f>
        <v>6</v>
      </c>
      <c r="J80">
        <f>IF(I80=0,"",IF(I80=5,0,10))</f>
        <v>10</v>
      </c>
      <c r="L80" t="str">
        <f>CONCATENATE(B80,"T")</f>
        <v>2084T</v>
      </c>
      <c r="M80" t="str">
        <f>CONCATENATE(B80,"A")</f>
        <v>2084A</v>
      </c>
      <c r="N80" t="str">
        <f>CONCATENATE(B80,"C")</f>
        <v>2084C</v>
      </c>
      <c r="O80" t="str">
        <f>CONCATENATE(B80,"O")</f>
        <v>2084O</v>
      </c>
      <c r="P80">
        <f>IF(D80&lt;&gt;"",0,1)</f>
        <v>0</v>
      </c>
      <c r="Q80">
        <f>IF(E80&lt;&gt;"",0,1)</f>
        <v>1</v>
      </c>
      <c r="R80">
        <f>IF(F80&lt;&gt;"",0,1)</f>
        <v>0</v>
      </c>
      <c r="S80">
        <f>IF(G80&lt;&gt;"",0,1)</f>
        <v>0</v>
      </c>
    </row>
    <row r="81" spans="1:19">
      <c r="A81" s="30" t="str">
        <f>Sheet1!M52</f>
        <v>Kinderley Primary School</v>
      </c>
      <c r="B81" s="30">
        <f>Sheet1!N52</f>
        <v>2331</v>
      </c>
      <c r="D81" s="40" t="str">
        <f>Sheet1!O52</f>
        <v>Day 11</v>
      </c>
      <c r="E81" s="40" t="str">
        <f>Sheet1!P52</f>
        <v>Day 11</v>
      </c>
      <c r="F81" s="40" t="str">
        <f>Sheet1!Q52</f>
        <v>Day 11</v>
      </c>
      <c r="G81" s="40" t="str">
        <f>Sheet1!R52</f>
        <v>Day 11</v>
      </c>
      <c r="I81">
        <f>LEN(F81)</f>
        <v>6</v>
      </c>
      <c r="J81">
        <f>IF(I81=0,"",IF(I81=5,0,10))</f>
        <v>10</v>
      </c>
      <c r="L81" t="str">
        <f>CONCATENATE(B81,"T")</f>
        <v>2331T</v>
      </c>
      <c r="M81" t="str">
        <f>CONCATENATE(B81,"A")</f>
        <v>2331A</v>
      </c>
      <c r="N81" t="str">
        <f>CONCATENATE(B81,"C")</f>
        <v>2331C</v>
      </c>
      <c r="O81" t="str">
        <f>CONCATENATE(B81,"O")</f>
        <v>2331O</v>
      </c>
      <c r="P81">
        <f>IF(D81&lt;&gt;"",0,1)</f>
        <v>0</v>
      </c>
      <c r="Q81">
        <f>IF(E81&lt;&gt;"",0,1)</f>
        <v>0</v>
      </c>
      <c r="R81">
        <f>IF(F81&lt;&gt;"",0,1)</f>
        <v>0</v>
      </c>
      <c r="S81">
        <f>IF(G81&lt;&gt;"",0,1)</f>
        <v>0</v>
      </c>
    </row>
    <row r="82" spans="1:19">
      <c r="A82" s="30" t="str">
        <f>Sheet1!M53</f>
        <v>Arbury Primary School</v>
      </c>
      <c r="B82" s="30">
        <f>Sheet1!N53</f>
        <v>2118</v>
      </c>
      <c r="D82" s="40" t="str">
        <f>Sheet1!O53</f>
        <v>Day 11</v>
      </c>
      <c r="E82" s="40" t="str">
        <f>Sheet1!P53</f>
        <v>Day 11</v>
      </c>
      <c r="F82" s="40" t="str">
        <f>Sheet1!Q53</f>
        <v/>
      </c>
      <c r="G82" s="40" t="str">
        <f>Sheet1!R53</f>
        <v>Day 11</v>
      </c>
      <c r="I82">
        <f>LEN(F82)</f>
        <v>0</v>
      </c>
      <c r="J82" t="str">
        <f>IF(I82=0,"",IF(I82=5,0,10))</f>
        <v/>
      </c>
      <c r="L82" t="str">
        <f>CONCATENATE(B82,"T")</f>
        <v>2118T</v>
      </c>
      <c r="M82" t="str">
        <f>CONCATENATE(B82,"A")</f>
        <v>2118A</v>
      </c>
      <c r="N82" t="str">
        <f>CONCATENATE(B82,"C")</f>
        <v>2118C</v>
      </c>
      <c r="O82" t="str">
        <f>CONCATENATE(B82,"O")</f>
        <v>2118O</v>
      </c>
      <c r="P82">
        <f>IF(D82&lt;&gt;"",0,1)</f>
        <v>0</v>
      </c>
      <c r="Q82">
        <f>IF(E82&lt;&gt;"",0,1)</f>
        <v>0</v>
      </c>
      <c r="R82">
        <f>IF(F82&lt;&gt;"",0,1)</f>
        <v>1</v>
      </c>
      <c r="S82">
        <f>IF(G82&lt;&gt;"",0,1)</f>
        <v>0</v>
      </c>
    </row>
    <row r="83" spans="1:19">
      <c r="A83" s="30" t="str">
        <f>Sheet1!M54</f>
        <v>Fawcett Primary School</v>
      </c>
      <c r="B83" s="30">
        <f>Sheet1!N54</f>
        <v>2336</v>
      </c>
      <c r="D83" s="40" t="str">
        <f>Sheet1!O54</f>
        <v>Day 11</v>
      </c>
      <c r="E83" s="40" t="str">
        <f>Sheet1!P54</f>
        <v>Day 11</v>
      </c>
      <c r="F83" s="40" t="str">
        <f>Sheet1!Q54</f>
        <v>Day 1</v>
      </c>
      <c r="G83" s="40" t="str">
        <f>Sheet1!R54</f>
        <v>Day 11</v>
      </c>
      <c r="I83">
        <f>LEN(F83)</f>
        <v>5</v>
      </c>
      <c r="J83">
        <f>IF(I83=0,"",IF(I83=5,0,10))</f>
        <v>0</v>
      </c>
      <c r="L83" t="str">
        <f>CONCATENATE(B83,"T")</f>
        <v>2336T</v>
      </c>
      <c r="M83" t="str">
        <f>CONCATENATE(B83,"A")</f>
        <v>2336A</v>
      </c>
      <c r="N83" t="str">
        <f>CONCATENATE(B83,"C")</f>
        <v>2336C</v>
      </c>
      <c r="O83" t="str">
        <f>CONCATENATE(B83,"O")</f>
        <v>2336O</v>
      </c>
      <c r="P83">
        <f>IF(D83&lt;&gt;"",0,1)</f>
        <v>0</v>
      </c>
      <c r="Q83">
        <f>IF(E83&lt;&gt;"",0,1)</f>
        <v>0</v>
      </c>
      <c r="R83">
        <f>IF(F83&lt;&gt;"",0,1)</f>
        <v>0</v>
      </c>
      <c r="S83">
        <f>IF(G83&lt;&gt;"",0,1)</f>
        <v>0</v>
      </c>
    </row>
    <row r="84" spans="1:19">
      <c r="A84" s="30" t="str">
        <f>Sheet1!M55</f>
        <v>Trumpington Meadows Primary School</v>
      </c>
      <c r="B84" s="30">
        <f>Sheet1!N55</f>
        <v>2000</v>
      </c>
      <c r="D84" s="40" t="str">
        <f>Sheet1!O55</f>
        <v>Day 11</v>
      </c>
      <c r="E84" s="40" t="str">
        <f>Sheet1!P55</f>
        <v>Day 11</v>
      </c>
      <c r="F84" s="40" t="str">
        <f>Sheet1!Q55</f>
        <v>Day 1</v>
      </c>
      <c r="G84" s="40" t="str">
        <f>Sheet1!R55</f>
        <v>Day 11</v>
      </c>
      <c r="I84">
        <f>LEN(F84)</f>
        <v>5</v>
      </c>
      <c r="J84">
        <f>IF(I84=0,"",IF(I84=5,0,10))</f>
        <v>0</v>
      </c>
      <c r="L84" t="str">
        <f>CONCATENATE(B84,"T")</f>
        <v>2000T</v>
      </c>
      <c r="M84" t="str">
        <f>CONCATENATE(B84,"A")</f>
        <v>2000A</v>
      </c>
      <c r="N84" t="str">
        <f>CONCATENATE(B84,"C")</f>
        <v>2000C</v>
      </c>
      <c r="O84" t="str">
        <f>CONCATENATE(B84,"O")</f>
        <v>2000O</v>
      </c>
      <c r="P84">
        <f>IF(D84&lt;&gt;"",0,1)</f>
        <v>0</v>
      </c>
      <c r="Q84">
        <f>IF(E84&lt;&gt;"",0,1)</f>
        <v>0</v>
      </c>
      <c r="R84">
        <f>IF(F84&lt;&gt;"",0,1)</f>
        <v>0</v>
      </c>
      <c r="S84">
        <f>IF(G84&lt;&gt;"",0,1)</f>
        <v>0</v>
      </c>
    </row>
    <row r="85" spans="1:19">
      <c r="A85" s="30" t="str">
        <f>Sheet1!M56</f>
        <v>Alconbury CofE Primary School</v>
      </c>
      <c r="B85" s="30">
        <f>Sheet1!N56</f>
        <v>3061</v>
      </c>
      <c r="D85" s="40" t="str">
        <f>Sheet1!O56</f>
        <v>Day 11</v>
      </c>
      <c r="E85" s="40" t="str">
        <f>Sheet1!P56</f>
        <v>Day 11</v>
      </c>
      <c r="F85" s="40" t="str">
        <f>Sheet1!Q56</f>
        <v>Day 1</v>
      </c>
      <c r="G85" s="40" t="str">
        <f>Sheet1!R56</f>
        <v>Day 11</v>
      </c>
      <c r="I85">
        <f>LEN(F85)</f>
        <v>5</v>
      </c>
      <c r="J85">
        <f>IF(I85=0,"",IF(I85=5,0,10))</f>
        <v>0</v>
      </c>
      <c r="L85" t="str">
        <f>CONCATENATE(B85,"T")</f>
        <v>3061T</v>
      </c>
      <c r="M85" t="str">
        <f>CONCATENATE(B85,"A")</f>
        <v>3061A</v>
      </c>
      <c r="N85" t="str">
        <f>CONCATENATE(B85,"C")</f>
        <v>3061C</v>
      </c>
      <c r="O85" t="str">
        <f>CONCATENATE(B85,"O")</f>
        <v>3061O</v>
      </c>
      <c r="P85">
        <f>IF(D85&lt;&gt;"",0,1)</f>
        <v>0</v>
      </c>
      <c r="Q85">
        <f>IF(E85&lt;&gt;"",0,1)</f>
        <v>0</v>
      </c>
      <c r="R85">
        <f>IF(F85&lt;&gt;"",0,1)</f>
        <v>0</v>
      </c>
      <c r="S85">
        <f>IF(G85&lt;&gt;"",0,1)</f>
        <v>0</v>
      </c>
    </row>
    <row r="86" spans="1:19">
      <c r="A86" s="30" t="str">
        <f>Sheet1!M57</f>
        <v>Beaupre Community Primary School</v>
      </c>
      <c r="B86" s="30">
        <f>Sheet1!N57</f>
        <v>2082</v>
      </c>
      <c r="D86" s="40" t="str">
        <f>Sheet1!O57</f>
        <v>Day 11</v>
      </c>
      <c r="E86" s="40" t="str">
        <f>Sheet1!P57</f>
        <v>Day 11</v>
      </c>
      <c r="F86" s="40" t="str">
        <f>Sheet1!Q57</f>
        <v/>
      </c>
      <c r="G86" s="40" t="str">
        <f>Sheet1!R57</f>
        <v/>
      </c>
      <c r="I86">
        <f>LEN(F86)</f>
        <v>0</v>
      </c>
      <c r="J86" t="str">
        <f>IF(I86=0,"",IF(I86=5,0,10))</f>
        <v/>
      </c>
      <c r="L86" t="str">
        <f>CONCATENATE(B86,"T")</f>
        <v>2082T</v>
      </c>
      <c r="M86" t="str">
        <f>CONCATENATE(B86,"A")</f>
        <v>2082A</v>
      </c>
      <c r="N86" t="str">
        <f>CONCATENATE(B86,"C")</f>
        <v>2082C</v>
      </c>
      <c r="O86" t="str">
        <f>CONCATENATE(B86,"O")</f>
        <v>2082O</v>
      </c>
      <c r="P86">
        <f>IF(D86&lt;&gt;"",0,1)</f>
        <v>0</v>
      </c>
      <c r="Q86">
        <f>IF(E86&lt;&gt;"",0,1)</f>
        <v>0</v>
      </c>
      <c r="R86">
        <f>IF(F86&lt;&gt;"",0,1)</f>
        <v>1</v>
      </c>
      <c r="S86">
        <f>IF(G86&lt;&gt;"",0,1)</f>
        <v>1</v>
      </c>
    </row>
    <row r="87" spans="1:19">
      <c r="A87" s="30" t="str">
        <f>Sheet1!M58</f>
        <v>Littleport Community Primary School</v>
      </c>
      <c r="B87" s="30">
        <f>Sheet1!N58</f>
        <v>2074</v>
      </c>
      <c r="D87" s="40" t="str">
        <f>Sheet1!O58</f>
        <v>Day 11</v>
      </c>
      <c r="E87" s="40" t="str">
        <f>Sheet1!P58</f>
        <v/>
      </c>
      <c r="F87" s="40" t="str">
        <f>Sheet1!Q58</f>
        <v>Day 1</v>
      </c>
      <c r="G87" s="40" t="str">
        <f>Sheet1!R58</f>
        <v/>
      </c>
      <c r="I87">
        <f>LEN(F87)</f>
        <v>5</v>
      </c>
      <c r="J87">
        <f>IF(I87=0,"",IF(I87=5,0,10))</f>
        <v>0</v>
      </c>
      <c r="L87" t="str">
        <f>CONCATENATE(B87,"T")</f>
        <v>2074T</v>
      </c>
      <c r="M87" t="str">
        <f>CONCATENATE(B87,"A")</f>
        <v>2074A</v>
      </c>
      <c r="N87" t="str">
        <f>CONCATENATE(B87,"C")</f>
        <v>2074C</v>
      </c>
      <c r="O87" t="str">
        <f>CONCATENATE(B87,"O")</f>
        <v>2074O</v>
      </c>
      <c r="P87">
        <f>IF(D87&lt;&gt;"",0,1)</f>
        <v>0</v>
      </c>
      <c r="Q87">
        <f>IF(E87&lt;&gt;"",0,1)</f>
        <v>1</v>
      </c>
      <c r="R87">
        <f>IF(F87&lt;&gt;"",0,1)</f>
        <v>0</v>
      </c>
      <c r="S87">
        <f>IF(G87&lt;&gt;"",0,1)</f>
        <v>1</v>
      </c>
    </row>
    <row r="88" spans="1:19">
      <c r="A88" s="30" t="str">
        <f>Sheet1!M59</f>
        <v>Fen Drayton Primary School</v>
      </c>
      <c r="B88" s="30">
        <f>Sheet1!N59</f>
        <v>2010</v>
      </c>
      <c r="D88" s="40" t="str">
        <f>Sheet1!O59</f>
        <v>Day 11</v>
      </c>
      <c r="E88" s="40" t="str">
        <f>Sheet1!P59</f>
        <v>Day 11</v>
      </c>
      <c r="F88" s="40" t="str">
        <f>Sheet1!Q59</f>
        <v/>
      </c>
      <c r="G88" s="40" t="str">
        <f>Sheet1!R59</f>
        <v>Day 11</v>
      </c>
      <c r="I88">
        <f>LEN(F88)</f>
        <v>0</v>
      </c>
      <c r="J88" t="str">
        <f>IF(I88=0,"",IF(I88=5,0,10))</f>
        <v/>
      </c>
      <c r="L88" t="str">
        <f>CONCATENATE(B88,"T")</f>
        <v>2010T</v>
      </c>
      <c r="M88" t="str">
        <f>CONCATENATE(B88,"A")</f>
        <v>2010A</v>
      </c>
      <c r="N88" t="str">
        <f>CONCATENATE(B88,"C")</f>
        <v>2010C</v>
      </c>
      <c r="O88" t="str">
        <f>CONCATENATE(B88,"O")</f>
        <v>2010O</v>
      </c>
      <c r="P88">
        <f>IF(D88&lt;&gt;"",0,1)</f>
        <v>0</v>
      </c>
      <c r="Q88">
        <f>IF(E88&lt;&gt;"",0,1)</f>
        <v>0</v>
      </c>
      <c r="R88">
        <f>IF(F88&lt;&gt;"",0,1)</f>
        <v>1</v>
      </c>
      <c r="S88">
        <f>IF(G88&lt;&gt;"",0,1)</f>
        <v>0</v>
      </c>
    </row>
    <row r="89" spans="1:19">
      <c r="A89" s="30" t="str">
        <f>Sheet1!M60</f>
        <v>Westfield Junior School</v>
      </c>
      <c r="B89" s="30">
        <f>Sheet1!N60</f>
        <v>2232</v>
      </c>
      <c r="D89" s="40" t="str">
        <f>Sheet1!O60</f>
        <v>Day 11</v>
      </c>
      <c r="E89" s="40" t="str">
        <f>Sheet1!P60</f>
        <v>Day 11</v>
      </c>
      <c r="F89" s="40" t="str">
        <f>Sheet1!Q60</f>
        <v>Day 1</v>
      </c>
      <c r="G89" s="40" t="str">
        <f>Sheet1!R60</f>
        <v>Day 11</v>
      </c>
      <c r="I89">
        <f>LEN(F89)</f>
        <v>5</v>
      </c>
      <c r="J89">
        <f>IF(I89=0,"",IF(I89=5,0,10))</f>
        <v>0</v>
      </c>
      <c r="L89" t="str">
        <f>CONCATENATE(B89,"T")</f>
        <v>2232T</v>
      </c>
      <c r="M89" t="str">
        <f>CONCATENATE(B89,"A")</f>
        <v>2232A</v>
      </c>
      <c r="N89" t="str">
        <f>CONCATENATE(B89,"C")</f>
        <v>2232C</v>
      </c>
      <c r="O89" t="str">
        <f>CONCATENATE(B89,"O")</f>
        <v>2232O</v>
      </c>
      <c r="P89">
        <f>IF(D89&lt;&gt;"",0,1)</f>
        <v>0</v>
      </c>
      <c r="Q89">
        <f>IF(E89&lt;&gt;"",0,1)</f>
        <v>0</v>
      </c>
      <c r="R89">
        <f>IF(F89&lt;&gt;"",0,1)</f>
        <v>0</v>
      </c>
      <c r="S89">
        <f>IF(G89&lt;&gt;"",0,1)</f>
        <v>0</v>
      </c>
    </row>
    <row r="90" spans="1:19">
      <c r="A90" s="30" t="str">
        <f>Sheet1!M61</f>
        <v>Clarkson Infants School</v>
      </c>
      <c r="B90" s="30">
        <f>Sheet1!N61</f>
        <v>2091</v>
      </c>
      <c r="D90" s="40" t="str">
        <f>Sheet1!O61</f>
        <v>Day 11</v>
      </c>
      <c r="E90" s="40" t="str">
        <f>Sheet1!P61</f>
        <v>Day 11</v>
      </c>
      <c r="F90" s="40" t="str">
        <f>Sheet1!Q61</f>
        <v>Day 1</v>
      </c>
      <c r="G90" s="40" t="str">
        <f>Sheet1!R61</f>
        <v>Day 11</v>
      </c>
      <c r="I90">
        <f>LEN(F90)</f>
        <v>5</v>
      </c>
      <c r="J90">
        <f>IF(I90=0,"",IF(I90=5,0,10))</f>
        <v>0</v>
      </c>
      <c r="L90" t="str">
        <f>CONCATENATE(B90,"T")</f>
        <v>2091T</v>
      </c>
      <c r="M90" t="str">
        <f>CONCATENATE(B90,"A")</f>
        <v>2091A</v>
      </c>
      <c r="N90" t="str">
        <f>CONCATENATE(B90,"C")</f>
        <v>2091C</v>
      </c>
      <c r="O90" t="str">
        <f>CONCATENATE(B90,"O")</f>
        <v>2091O</v>
      </c>
      <c r="P90">
        <f>IF(D90&lt;&gt;"",0,1)</f>
        <v>0</v>
      </c>
      <c r="Q90">
        <f>IF(E90&lt;&gt;"",0,1)</f>
        <v>0</v>
      </c>
      <c r="R90">
        <f>IF(F90&lt;&gt;"",0,1)</f>
        <v>0</v>
      </c>
      <c r="S90">
        <f>IF(G90&lt;&gt;"",0,1)</f>
        <v>0</v>
      </c>
    </row>
    <row r="91" spans="1:19">
      <c r="A91" s="30" t="str">
        <f>Sheet1!M62</f>
        <v>Park Street CofE Primary School</v>
      </c>
      <c r="B91" s="30">
        <f>Sheet1!N62</f>
        <v>3350</v>
      </c>
      <c r="D91" s="40" t="str">
        <f>Sheet1!O62</f>
        <v>Day 11</v>
      </c>
      <c r="E91" s="40" t="str">
        <f>Sheet1!P62</f>
        <v>Day 11</v>
      </c>
      <c r="F91" s="40" t="str">
        <f>Sheet1!Q62</f>
        <v/>
      </c>
      <c r="G91" s="40" t="str">
        <f>Sheet1!R62</f>
        <v/>
      </c>
      <c r="I91">
        <f>LEN(F91)</f>
        <v>0</v>
      </c>
      <c r="J91" t="str">
        <f>IF(I91=0,"",IF(I91=5,0,10))</f>
        <v/>
      </c>
      <c r="L91" t="str">
        <f>CONCATENATE(B91,"T")</f>
        <v>3350T</v>
      </c>
      <c r="M91" t="str">
        <f>CONCATENATE(B91,"A")</f>
        <v>3350A</v>
      </c>
      <c r="N91" t="str">
        <f>CONCATENATE(B91,"C")</f>
        <v>3350C</v>
      </c>
      <c r="O91" t="str">
        <f>CONCATENATE(B91,"O")</f>
        <v>3350O</v>
      </c>
      <c r="P91">
        <f>IF(D91&lt;&gt;"",0,1)</f>
        <v>0</v>
      </c>
      <c r="Q91">
        <f>IF(E91&lt;&gt;"",0,1)</f>
        <v>0</v>
      </c>
      <c r="R91">
        <f>IF(F91&lt;&gt;"",0,1)</f>
        <v>1</v>
      </c>
      <c r="S91">
        <f>IF(G91&lt;&gt;"",0,1)</f>
        <v>1</v>
      </c>
    </row>
    <row r="92" spans="1:19">
      <c r="A92" s="30" t="str">
        <f>Sheet1!M63</f>
        <v>Monkfield Park Primary School</v>
      </c>
      <c r="B92" s="30">
        <f>Sheet1!N63</f>
        <v>2449</v>
      </c>
      <c r="D92" s="40" t="str">
        <f>Sheet1!O63</f>
        <v>Day 11</v>
      </c>
      <c r="E92" s="40" t="str">
        <f>Sheet1!P63</f>
        <v/>
      </c>
      <c r="F92" s="40" t="str">
        <f>Sheet1!Q63</f>
        <v/>
      </c>
      <c r="G92" s="40" t="str">
        <f>Sheet1!R63</f>
        <v/>
      </c>
      <c r="I92">
        <f>LEN(F92)</f>
        <v>0</v>
      </c>
      <c r="J92" t="str">
        <f>IF(I92=0,"",IF(I92=5,0,10))</f>
        <v/>
      </c>
      <c r="L92" t="str">
        <f>CONCATENATE(B92,"T")</f>
        <v>2449T</v>
      </c>
      <c r="M92" t="str">
        <f>CONCATENATE(B92,"A")</f>
        <v>2449A</v>
      </c>
      <c r="N92" t="str">
        <f>CONCATENATE(B92,"C")</f>
        <v>2449C</v>
      </c>
      <c r="O92" t="str">
        <f>CONCATENATE(B92,"O")</f>
        <v>2449O</v>
      </c>
      <c r="P92">
        <f>IF(D92&lt;&gt;"",0,1)</f>
        <v>0</v>
      </c>
      <c r="Q92">
        <f>IF(E92&lt;&gt;"",0,1)</f>
        <v>1</v>
      </c>
      <c r="R92">
        <f>IF(F92&lt;&gt;"",0,1)</f>
        <v>1</v>
      </c>
      <c r="S92">
        <f>IF(G92&lt;&gt;"",0,1)</f>
        <v>1</v>
      </c>
    </row>
    <row r="93" spans="1:19">
      <c r="A93" s="30" t="str">
        <f>Sheet1!M64</f>
        <v>Over Primary School</v>
      </c>
      <c r="B93" s="30">
        <f>Sheet1!N64</f>
        <v>2031</v>
      </c>
      <c r="D93" s="40" t="str">
        <f>Sheet1!O64</f>
        <v>Day 11</v>
      </c>
      <c r="E93" s="40" t="str">
        <f>Sheet1!P64</f>
        <v/>
      </c>
      <c r="F93" s="40" t="str">
        <f>Sheet1!Q64</f>
        <v>Day 1</v>
      </c>
      <c r="G93" s="40" t="str">
        <f>Sheet1!R64</f>
        <v>Day 11</v>
      </c>
      <c r="I93">
        <f>LEN(F93)</f>
        <v>5</v>
      </c>
      <c r="J93">
        <f>IF(I93=0,"",IF(I93=5,0,10))</f>
        <v>0</v>
      </c>
      <c r="L93" t="str">
        <f>CONCATENATE(B93,"T")</f>
        <v>2031T</v>
      </c>
      <c r="M93" t="str">
        <f>CONCATENATE(B93,"A")</f>
        <v>2031A</v>
      </c>
      <c r="N93" t="str">
        <f>CONCATENATE(B93,"C")</f>
        <v>2031C</v>
      </c>
      <c r="O93" t="str">
        <f>CONCATENATE(B93,"O")</f>
        <v>2031O</v>
      </c>
      <c r="P93">
        <f>IF(D93&lt;&gt;"",0,1)</f>
        <v>0</v>
      </c>
      <c r="Q93">
        <f>IF(E93&lt;&gt;"",0,1)</f>
        <v>1</v>
      </c>
      <c r="R93">
        <f>IF(F93&lt;&gt;"",0,1)</f>
        <v>0</v>
      </c>
      <c r="S93">
        <f>IF(G93&lt;&gt;"",0,1)</f>
        <v>0</v>
      </c>
    </row>
    <row r="94" spans="1:19">
      <c r="A94" s="30" t="str">
        <f>Sheet1!M65</f>
        <v>Petersfield CofE Aided Primary School</v>
      </c>
      <c r="B94" s="30">
        <f>Sheet1!N65</f>
        <v>3331</v>
      </c>
      <c r="D94" s="40" t="str">
        <f>Sheet1!O65</f>
        <v>Day 11</v>
      </c>
      <c r="E94" s="40" t="str">
        <f>Sheet1!P65</f>
        <v>Day 11</v>
      </c>
      <c r="F94" s="40" t="str">
        <f>Sheet1!Q65</f>
        <v/>
      </c>
      <c r="G94" s="40" t="str">
        <f>Sheet1!R65</f>
        <v>Day 11</v>
      </c>
      <c r="I94">
        <f>LEN(F94)</f>
        <v>0</v>
      </c>
      <c r="J94" t="str">
        <f>IF(I94=0,"",IF(I94=5,0,10))</f>
        <v/>
      </c>
      <c r="L94" t="str">
        <f>CONCATENATE(B94,"T")</f>
        <v>3331T</v>
      </c>
      <c r="M94" t="str">
        <f>CONCATENATE(B94,"A")</f>
        <v>3331A</v>
      </c>
      <c r="N94" t="str">
        <f>CONCATENATE(B94,"C")</f>
        <v>3331C</v>
      </c>
      <c r="O94" t="str">
        <f>CONCATENATE(B94,"O")</f>
        <v>3331O</v>
      </c>
      <c r="P94">
        <f>IF(D94&lt;&gt;"",0,1)</f>
        <v>0</v>
      </c>
      <c r="Q94">
        <f>IF(E94&lt;&gt;"",0,1)</f>
        <v>0</v>
      </c>
      <c r="R94">
        <f>IF(F94&lt;&gt;"",0,1)</f>
        <v>1</v>
      </c>
      <c r="S94">
        <f>IF(G94&lt;&gt;"",0,1)</f>
        <v>0</v>
      </c>
    </row>
    <row r="95" spans="1:19">
      <c r="A95" s="30" t="str">
        <f>Sheet1!M66</f>
        <v>Yaxley Infant School</v>
      </c>
      <c r="B95" s="30">
        <f>Sheet1!N66</f>
        <v>2254</v>
      </c>
      <c r="D95" s="40" t="str">
        <f>Sheet1!O66</f>
        <v>Day 11</v>
      </c>
      <c r="E95" s="40" t="str">
        <f>Sheet1!P66</f>
        <v/>
      </c>
      <c r="F95" s="40" t="str">
        <f>Sheet1!Q66</f>
        <v/>
      </c>
      <c r="G95" s="40" t="str">
        <f>Sheet1!R66</f>
        <v>Day 11</v>
      </c>
      <c r="I95">
        <f>LEN(F95)</f>
        <v>0</v>
      </c>
      <c r="J95" t="str">
        <f>IF(I95=0,"",IF(I95=5,0,10))</f>
        <v/>
      </c>
      <c r="L95" t="str">
        <f>CONCATENATE(B95,"T")</f>
        <v>2254T</v>
      </c>
      <c r="M95" t="str">
        <f>CONCATENATE(B95,"A")</f>
        <v>2254A</v>
      </c>
      <c r="N95" t="str">
        <f>CONCATENATE(B95,"C")</f>
        <v>2254C</v>
      </c>
      <c r="O95" t="str">
        <f>CONCATENATE(B95,"O")</f>
        <v>2254O</v>
      </c>
      <c r="P95">
        <f>IF(D95&lt;&gt;"",0,1)</f>
        <v>0</v>
      </c>
      <c r="Q95">
        <f>IF(E95&lt;&gt;"",0,1)</f>
        <v>1</v>
      </c>
      <c r="R95">
        <f>IF(F95&lt;&gt;"",0,1)</f>
        <v>1</v>
      </c>
      <c r="S95">
        <f>IF(G95&lt;&gt;"",0,1)</f>
        <v>0</v>
      </c>
    </row>
    <row r="96" spans="1:19">
      <c r="A96" s="30" t="str">
        <f>Sheet1!M67</f>
        <v>Barton CofE VA Primary School</v>
      </c>
      <c r="B96" s="30">
        <f>Sheet1!N67</f>
        <v>3301</v>
      </c>
      <c r="D96" s="40" t="str">
        <f>Sheet1!O67</f>
        <v>Day 11</v>
      </c>
      <c r="E96" s="40" t="str">
        <f>Sheet1!P67</f>
        <v/>
      </c>
      <c r="F96" s="40" t="str">
        <f>Sheet1!Q67</f>
        <v>Day 11</v>
      </c>
      <c r="G96" s="40" t="str">
        <f>Sheet1!R67</f>
        <v>Day 11</v>
      </c>
      <c r="I96">
        <f>LEN(F96)</f>
        <v>6</v>
      </c>
      <c r="J96">
        <f>IF(I96=0,"",IF(I96=5,0,10))</f>
        <v>10</v>
      </c>
      <c r="L96" t="str">
        <f>CONCATENATE(B96,"T")</f>
        <v>3301T</v>
      </c>
      <c r="M96" t="str">
        <f>CONCATENATE(B96,"A")</f>
        <v>3301A</v>
      </c>
      <c r="N96" t="str">
        <f>CONCATENATE(B96,"C")</f>
        <v>3301C</v>
      </c>
      <c r="O96" t="str">
        <f>CONCATENATE(B96,"O")</f>
        <v>3301O</v>
      </c>
      <c r="P96">
        <f>IF(D96&lt;&gt;"",0,1)</f>
        <v>0</v>
      </c>
      <c r="Q96">
        <f>IF(E96&lt;&gt;"",0,1)</f>
        <v>1</v>
      </c>
      <c r="R96">
        <f>IF(F96&lt;&gt;"",0,1)</f>
        <v>0</v>
      </c>
      <c r="S96">
        <f>IF(G96&lt;&gt;"",0,1)</f>
        <v>0</v>
      </c>
    </row>
    <row r="97" spans="1:19">
      <c r="A97" s="30" t="str">
        <f>Sheet1!M68</f>
        <v>Dry Drayton CofE (C) Primary School</v>
      </c>
      <c r="B97" s="30">
        <f>Sheet1!N68</f>
        <v>3012</v>
      </c>
      <c r="D97" s="40" t="str">
        <f>Sheet1!O68</f>
        <v>Day 11</v>
      </c>
      <c r="E97" s="40" t="str">
        <f>Sheet1!P68</f>
        <v/>
      </c>
      <c r="F97" s="40" t="str">
        <f>Sheet1!Q68</f>
        <v/>
      </c>
      <c r="G97" s="40" t="str">
        <f>Sheet1!R68</f>
        <v/>
      </c>
      <c r="I97">
        <f>LEN(F97)</f>
        <v>0</v>
      </c>
      <c r="J97" t="str">
        <f>IF(I97=0,"",IF(I97=5,0,10))</f>
        <v/>
      </c>
      <c r="L97" t="str">
        <f>CONCATENATE(B97,"T")</f>
        <v>3012T</v>
      </c>
      <c r="M97" t="str">
        <f>CONCATENATE(B97,"A")</f>
        <v>3012A</v>
      </c>
      <c r="N97" t="str">
        <f>CONCATENATE(B97,"C")</f>
        <v>3012C</v>
      </c>
      <c r="O97" t="str">
        <f>CONCATENATE(B97,"O")</f>
        <v>3012O</v>
      </c>
      <c r="P97">
        <f>IF(D97&lt;&gt;"",0,1)</f>
        <v>0</v>
      </c>
      <c r="Q97">
        <f>IF(E97&lt;&gt;"",0,1)</f>
        <v>1</v>
      </c>
      <c r="R97">
        <f>IF(F97&lt;&gt;"",0,1)</f>
        <v>1</v>
      </c>
      <c r="S97">
        <f>IF(G97&lt;&gt;"",0,1)</f>
        <v>1</v>
      </c>
    </row>
    <row r="98" spans="1:19">
      <c r="A98" s="30" t="str">
        <f>Sheet1!M69</f>
        <v>Colleges Nursery School</v>
      </c>
      <c r="B98" s="30">
        <f>Sheet1!N69</f>
        <v>1006</v>
      </c>
      <c r="D98" s="40" t="str">
        <f>Sheet1!O69</f>
        <v>Day 11</v>
      </c>
      <c r="E98" s="40" t="str">
        <f>Sheet1!P69</f>
        <v>Day 11</v>
      </c>
      <c r="F98" s="40" t="str">
        <f>Sheet1!Q69</f>
        <v/>
      </c>
      <c r="G98" s="40" t="str">
        <f>Sheet1!R69</f>
        <v>Day 11</v>
      </c>
      <c r="I98">
        <f>LEN(F98)</f>
        <v>0</v>
      </c>
      <c r="J98" t="str">
        <f>IF(I98=0,"",IF(I98=5,0,10))</f>
        <v/>
      </c>
      <c r="L98" t="str">
        <f>CONCATENATE(B98,"T")</f>
        <v>1006T</v>
      </c>
      <c r="M98" t="str">
        <f>CONCATENATE(B98,"A")</f>
        <v>1006A</v>
      </c>
      <c r="N98" t="str">
        <f>CONCATENATE(B98,"C")</f>
        <v>1006C</v>
      </c>
      <c r="O98" t="str">
        <f>CONCATENATE(B98,"O")</f>
        <v>1006O</v>
      </c>
      <c r="P98">
        <f>IF(D98&lt;&gt;"",0,1)</f>
        <v>0</v>
      </c>
      <c r="Q98">
        <f>IF(E98&lt;&gt;"",0,1)</f>
        <v>0</v>
      </c>
      <c r="R98">
        <f>IF(F98&lt;&gt;"",0,1)</f>
        <v>1</v>
      </c>
      <c r="S98">
        <f>IF(G98&lt;&gt;"",0,1)</f>
        <v>0</v>
      </c>
    </row>
    <row r="99" spans="1:19">
      <c r="A99" s="30" t="str">
        <f>Sheet1!M70</f>
        <v>The Fields Nursery School</v>
      </c>
      <c r="B99" s="30">
        <f>Sheet1!N70</f>
        <v>1001</v>
      </c>
      <c r="D99" s="40" t="str">
        <f>Sheet1!O70</f>
        <v>Day 11</v>
      </c>
      <c r="E99" s="40" t="str">
        <f>Sheet1!P70</f>
        <v>Day 11</v>
      </c>
      <c r="F99" s="40" t="str">
        <f>Sheet1!Q70</f>
        <v/>
      </c>
      <c r="G99" s="40" t="str">
        <f>Sheet1!R70</f>
        <v>Day 11</v>
      </c>
      <c r="I99">
        <f>LEN(F99)</f>
        <v>0</v>
      </c>
      <c r="J99" t="str">
        <f>IF(I99=0,"",IF(I99=5,0,10))</f>
        <v/>
      </c>
      <c r="L99" t="str">
        <f>CONCATENATE(B99,"T")</f>
        <v>1001T</v>
      </c>
      <c r="M99" t="str">
        <f>CONCATENATE(B99,"A")</f>
        <v>1001A</v>
      </c>
      <c r="N99" t="str">
        <f>CONCATENATE(B99,"C")</f>
        <v>1001C</v>
      </c>
      <c r="O99" t="str">
        <f>CONCATENATE(B99,"O")</f>
        <v>1001O</v>
      </c>
      <c r="P99">
        <f>IF(D99&lt;&gt;"",0,1)</f>
        <v>0</v>
      </c>
      <c r="Q99">
        <f>IF(E99&lt;&gt;"",0,1)</f>
        <v>0</v>
      </c>
      <c r="R99">
        <f>IF(F99&lt;&gt;"",0,1)</f>
        <v>1</v>
      </c>
      <c r="S99">
        <f>IF(G99&lt;&gt;"",0,1)</f>
        <v>0</v>
      </c>
    </row>
    <row r="100" spans="1:19">
      <c r="A100" s="30" t="str">
        <f>Sheet1!M71</f>
        <v>Brunswick Nursery School</v>
      </c>
      <c r="B100" s="30">
        <f>Sheet1!N71</f>
        <v>1005</v>
      </c>
      <c r="D100" s="40" t="str">
        <f>Sheet1!O71</f>
        <v>Day 11</v>
      </c>
      <c r="E100" s="40" t="str">
        <f>Sheet1!P71</f>
        <v>Day 11</v>
      </c>
      <c r="F100" s="40" t="str">
        <f>Sheet1!Q71</f>
        <v/>
      </c>
      <c r="G100" s="40" t="str">
        <f>Sheet1!R71</f>
        <v>Day 11</v>
      </c>
      <c r="I100">
        <f>LEN(F100)</f>
        <v>0</v>
      </c>
      <c r="J100" t="str">
        <f>IF(I100=0,"",IF(I100=5,0,10))</f>
        <v/>
      </c>
      <c r="L100" t="str">
        <f>CONCATENATE(B100,"T")</f>
        <v>1005T</v>
      </c>
      <c r="M100" t="str">
        <f>CONCATENATE(B100,"A")</f>
        <v>1005A</v>
      </c>
      <c r="N100" t="str">
        <f>CONCATENATE(B100,"C")</f>
        <v>1005C</v>
      </c>
      <c r="O100" t="str">
        <f>CONCATENATE(B100,"O")</f>
        <v>1005O</v>
      </c>
      <c r="P100">
        <f>IF(D100&lt;&gt;"",0,1)</f>
        <v>0</v>
      </c>
      <c r="Q100">
        <f>IF(E100&lt;&gt;"",0,1)</f>
        <v>0</v>
      </c>
      <c r="R100">
        <f>IF(F100&lt;&gt;"",0,1)</f>
        <v>1</v>
      </c>
      <c r="S100">
        <f>IF(G100&lt;&gt;"",0,1)</f>
        <v>0</v>
      </c>
    </row>
    <row r="101" spans="1:19">
      <c r="A101" s="30" t="str">
        <f>Sheet1!M72</f>
        <v>Barnabas Oley CofE Primary school</v>
      </c>
      <c r="B101" s="30">
        <f>Sheet1!N72</f>
        <v>3067</v>
      </c>
      <c r="D101" s="40" t="str">
        <f>Sheet1!O72</f>
        <v>Day 11</v>
      </c>
      <c r="E101" s="40" t="str">
        <f>Sheet1!P72</f>
        <v>Day 11</v>
      </c>
      <c r="F101" s="40" t="str">
        <f>Sheet1!Q72</f>
        <v>Day 1</v>
      </c>
      <c r="G101" s="40" t="str">
        <f>Sheet1!R72</f>
        <v>Day 11</v>
      </c>
      <c r="I101">
        <f>LEN(F101)</f>
        <v>5</v>
      </c>
      <c r="J101">
        <f>IF(I101=0,"",IF(I101=5,0,10))</f>
        <v>0</v>
      </c>
      <c r="L101" t="str">
        <f>CONCATENATE(B101,"T")</f>
        <v>3067T</v>
      </c>
      <c r="M101" t="str">
        <f>CONCATENATE(B101,"A")</f>
        <v>3067A</v>
      </c>
      <c r="N101" t="str">
        <f>CONCATENATE(B101,"C")</f>
        <v>3067C</v>
      </c>
      <c r="O101" t="str">
        <f>CONCATENATE(B101,"O")</f>
        <v>3067O</v>
      </c>
      <c r="P101">
        <f>IF(D101&lt;&gt;"",0,1)</f>
        <v>0</v>
      </c>
      <c r="Q101">
        <f>IF(E101&lt;&gt;"",0,1)</f>
        <v>0</v>
      </c>
      <c r="R101">
        <f>IF(F101&lt;&gt;"",0,1)</f>
        <v>0</v>
      </c>
      <c r="S101">
        <f>IF(G101&lt;&gt;"",0,1)</f>
        <v>0</v>
      </c>
    </row>
    <row r="102" spans="1:19">
      <c r="A102" s="30" t="str">
        <f>Sheet1!M73</f>
        <v>Bassingbourn Primary School</v>
      </c>
      <c r="B102" s="30">
        <f>Sheet1!N73</f>
        <v>2002</v>
      </c>
      <c r="D102" s="40" t="str">
        <f>Sheet1!O73</f>
        <v>Day 11</v>
      </c>
      <c r="E102" s="40" t="str">
        <f>Sheet1!P73</f>
        <v>Day 11</v>
      </c>
      <c r="F102" s="40" t="str">
        <f>Sheet1!Q73</f>
        <v>Day 11</v>
      </c>
      <c r="G102" s="40" t="str">
        <f>Sheet1!R73</f>
        <v>Day 11</v>
      </c>
      <c r="I102">
        <f>LEN(F102)</f>
        <v>6</v>
      </c>
      <c r="J102">
        <f>IF(I102=0,"",IF(I102=5,0,10))</f>
        <v>10</v>
      </c>
      <c r="L102" t="str">
        <f>CONCATENATE(B102,"T")</f>
        <v>2002T</v>
      </c>
      <c r="M102" t="str">
        <f>CONCATENATE(B102,"A")</f>
        <v>2002A</v>
      </c>
      <c r="N102" t="str">
        <f>CONCATENATE(B102,"C")</f>
        <v>2002C</v>
      </c>
      <c r="O102" t="str">
        <f>CONCATENATE(B102,"O")</f>
        <v>2002O</v>
      </c>
      <c r="P102">
        <f>IF(D102&lt;&gt;"",0,1)</f>
        <v>0</v>
      </c>
      <c r="Q102">
        <f>IF(E102&lt;&gt;"",0,1)</f>
        <v>0</v>
      </c>
      <c r="R102">
        <f>IF(F102&lt;&gt;"",0,1)</f>
        <v>0</v>
      </c>
      <c r="S102">
        <f>IF(G102&lt;&gt;"",0,1)</f>
        <v>0</v>
      </c>
    </row>
    <row r="103" spans="1:19">
      <c r="A103" s="30" t="str">
        <f>Sheet1!M74</f>
        <v>Swavesey Primary School</v>
      </c>
      <c r="B103" s="30">
        <f>Sheet1!N74</f>
        <v>2046</v>
      </c>
      <c r="D103" s="40" t="str">
        <f>Sheet1!O74</f>
        <v>Day 11</v>
      </c>
      <c r="E103" s="40" t="str">
        <f>Sheet1!P74</f>
        <v>Day 11</v>
      </c>
      <c r="F103" s="40" t="str">
        <f>Sheet1!Q74</f>
        <v>Day 11</v>
      </c>
      <c r="G103" s="40" t="str">
        <f>Sheet1!R74</f>
        <v>Day 11</v>
      </c>
      <c r="I103">
        <f>LEN(F103)</f>
        <v>6</v>
      </c>
      <c r="J103">
        <f>IF(I103=0,"",IF(I103=5,0,10))</f>
        <v>10</v>
      </c>
      <c r="L103" t="str">
        <f>CONCATENATE(B103,"T")</f>
        <v>2046T</v>
      </c>
      <c r="M103" t="str">
        <f>CONCATENATE(B103,"A")</f>
        <v>2046A</v>
      </c>
      <c r="N103" t="str">
        <f>CONCATENATE(B103,"C")</f>
        <v>2046C</v>
      </c>
      <c r="O103" t="str">
        <f>CONCATENATE(B103,"O")</f>
        <v>2046O</v>
      </c>
      <c r="P103">
        <f>IF(D103&lt;&gt;"",0,1)</f>
        <v>0</v>
      </c>
      <c r="Q103">
        <f>IF(E103&lt;&gt;"",0,1)</f>
        <v>0</v>
      </c>
      <c r="R103">
        <f>IF(F103&lt;&gt;"",0,1)</f>
        <v>0</v>
      </c>
      <c r="S103">
        <f>IF(G103&lt;&gt;"",0,1)</f>
        <v>0</v>
      </c>
    </row>
    <row r="104" spans="1:19">
      <c r="A104" s="30" t="str">
        <f>Sheet1!M75</f>
        <v>Fowlmere Primary School</v>
      </c>
      <c r="B104" s="30">
        <f>Sheet1!N75</f>
        <v>2011</v>
      </c>
      <c r="D104" s="40" t="str">
        <f>Sheet1!O75</f>
        <v>Day 11</v>
      </c>
      <c r="E104" s="40" t="str">
        <f>Sheet1!P75</f>
        <v>Day 11</v>
      </c>
      <c r="F104" s="40" t="str">
        <f>Sheet1!Q75</f>
        <v/>
      </c>
      <c r="G104" s="40" t="str">
        <f>Sheet1!R75</f>
        <v>Day 11</v>
      </c>
      <c r="I104">
        <f>LEN(F104)</f>
        <v>0</v>
      </c>
      <c r="J104" t="str">
        <f>IF(I104=0,"",IF(I104=5,0,10))</f>
        <v/>
      </c>
      <c r="L104" t="str">
        <f>CONCATENATE(B104,"T")</f>
        <v>2011T</v>
      </c>
      <c r="M104" t="str">
        <f>CONCATENATE(B104,"A")</f>
        <v>2011A</v>
      </c>
      <c r="N104" t="str">
        <f>CONCATENATE(B104,"C")</f>
        <v>2011C</v>
      </c>
      <c r="O104" t="str">
        <f>CONCATENATE(B104,"O")</f>
        <v>2011O</v>
      </c>
      <c r="P104">
        <f>IF(D104&lt;&gt;"",0,1)</f>
        <v>0</v>
      </c>
      <c r="Q104">
        <f>IF(E104&lt;&gt;"",0,1)</f>
        <v>0</v>
      </c>
      <c r="R104">
        <f>IF(F104&lt;&gt;"",0,1)</f>
        <v>1</v>
      </c>
      <c r="S104">
        <f>IF(G104&lt;&gt;"",0,1)</f>
        <v>0</v>
      </c>
    </row>
    <row r="105" spans="1:19">
      <c r="A105" s="30" t="str">
        <f>Sheet1!M76</f>
        <v>Foxton Primary School</v>
      </c>
      <c r="B105" s="30">
        <f>Sheet1!N76</f>
        <v>2012</v>
      </c>
      <c r="D105" s="40" t="str">
        <f>Sheet1!O76</f>
        <v>Day 11</v>
      </c>
      <c r="E105" s="40" t="str">
        <f>Sheet1!P76</f>
        <v/>
      </c>
      <c r="F105" s="40" t="str">
        <f>Sheet1!Q76</f>
        <v/>
      </c>
      <c r="G105" s="40" t="str">
        <f>Sheet1!R76</f>
        <v>Day 11</v>
      </c>
      <c r="I105">
        <f>LEN(F105)</f>
        <v>0</v>
      </c>
      <c r="J105" t="str">
        <f>IF(I105=0,"",IF(I105=5,0,10))</f>
        <v/>
      </c>
      <c r="L105" t="str">
        <f>CONCATENATE(B105,"T")</f>
        <v>2012T</v>
      </c>
      <c r="M105" t="str">
        <f>CONCATENATE(B105,"A")</f>
        <v>2012A</v>
      </c>
      <c r="N105" t="str">
        <f>CONCATENATE(B105,"C")</f>
        <v>2012C</v>
      </c>
      <c r="O105" t="str">
        <f>CONCATENATE(B105,"O")</f>
        <v>2012O</v>
      </c>
      <c r="P105">
        <f>IF(D105&lt;&gt;"",0,1)</f>
        <v>0</v>
      </c>
      <c r="Q105">
        <f>IF(E105&lt;&gt;"",0,1)</f>
        <v>1</v>
      </c>
      <c r="R105">
        <f>IF(F105&lt;&gt;"",0,1)</f>
        <v>1</v>
      </c>
      <c r="S105">
        <f>IF(G105&lt;&gt;"",0,1)</f>
        <v>0</v>
      </c>
    </row>
    <row r="106" spans="1:19">
      <c r="A106" s="30" t="str">
        <f>Sheet1!M77</f>
        <v>Isleham Church of England Primary School</v>
      </c>
      <c r="B106" s="30">
        <f>Sheet1!N77</f>
        <v>3022</v>
      </c>
      <c r="D106" s="40" t="str">
        <f>Sheet1!O77</f>
        <v>Day 11</v>
      </c>
      <c r="E106" s="40" t="str">
        <f>Sheet1!P77</f>
        <v/>
      </c>
      <c r="F106" s="40" t="str">
        <f>Sheet1!Q77</f>
        <v/>
      </c>
      <c r="G106" s="40" t="str">
        <f>Sheet1!R77</f>
        <v>Day 11</v>
      </c>
      <c r="I106">
        <f>LEN(F106)</f>
        <v>0</v>
      </c>
      <c r="J106" t="str">
        <f>IF(I106=0,"",IF(I106=5,0,10))</f>
        <v/>
      </c>
      <c r="L106" t="str">
        <f>CONCATENATE(B106,"T")</f>
        <v>3022T</v>
      </c>
      <c r="M106" t="str">
        <f>CONCATENATE(B106,"A")</f>
        <v>3022A</v>
      </c>
      <c r="N106" t="str">
        <f>CONCATENATE(B106,"C")</f>
        <v>3022C</v>
      </c>
      <c r="O106" t="str">
        <f>CONCATENATE(B106,"O")</f>
        <v>3022O</v>
      </c>
      <c r="P106">
        <f>IF(D106&lt;&gt;"",0,1)</f>
        <v>0</v>
      </c>
      <c r="Q106">
        <f>IF(E106&lt;&gt;"",0,1)</f>
        <v>1</v>
      </c>
      <c r="R106">
        <f>IF(F106&lt;&gt;"",0,1)</f>
        <v>1</v>
      </c>
      <c r="S106">
        <f>IF(G106&lt;&gt;"",0,1)</f>
        <v>0</v>
      </c>
    </row>
    <row r="107" spans="1:19">
      <c r="A107" s="30" t="str">
        <f>Sheet1!M78</f>
        <v>Milton Road Primary School</v>
      </c>
      <c r="B107" s="30">
        <f>Sheet1!N78</f>
        <v>3386</v>
      </c>
      <c r="D107" s="40" t="str">
        <f>Sheet1!O78</f>
        <v/>
      </c>
      <c r="E107" s="40" t="str">
        <f>Sheet1!P78</f>
        <v/>
      </c>
      <c r="F107" s="40" t="str">
        <f>Sheet1!Q78</f>
        <v/>
      </c>
      <c r="G107" s="40" t="str">
        <f>Sheet1!R78</f>
        <v/>
      </c>
      <c r="I107">
        <f>LEN(F107)</f>
        <v>0</v>
      </c>
      <c r="J107" t="str">
        <f>IF(I107=0,"",IF(I107=5,0,10))</f>
        <v/>
      </c>
      <c r="L107" t="str">
        <f>CONCATENATE(B107,"T")</f>
        <v>3386T</v>
      </c>
      <c r="M107" t="str">
        <f>CONCATENATE(B107,"A")</f>
        <v>3386A</v>
      </c>
      <c r="N107" t="str">
        <f>CONCATENATE(B107,"C")</f>
        <v>3386C</v>
      </c>
      <c r="O107" t="str">
        <f>CONCATENATE(B107,"O")</f>
        <v>3386O</v>
      </c>
      <c r="P107">
        <f>IF(D107&lt;&gt;"",0,1)</f>
        <v>1</v>
      </c>
      <c r="Q107">
        <f>IF(E107&lt;&gt;"",0,1)</f>
        <v>1</v>
      </c>
      <c r="R107">
        <f>IF(F107&lt;&gt;"",0,1)</f>
        <v>1</v>
      </c>
      <c r="S107">
        <f>IF(G107&lt;&gt;"",0,1)</f>
        <v>1</v>
      </c>
    </row>
    <row r="108" spans="1:19">
      <c r="A108" s="30" t="str">
        <f>Sheet1!M79</f>
        <v>Bewick Bridge Community Primary School</v>
      </c>
      <c r="B108" s="30">
        <f>Sheet1!N79</f>
        <v>2312</v>
      </c>
      <c r="D108" s="40" t="str">
        <f>Sheet1!O79</f>
        <v/>
      </c>
      <c r="E108" s="40" t="str">
        <f>Sheet1!P79</f>
        <v/>
      </c>
      <c r="F108" s="40" t="str">
        <f>Sheet1!Q79</f>
        <v/>
      </c>
      <c r="G108" s="40" t="str">
        <f>Sheet1!R79</f>
        <v/>
      </c>
      <c r="I108">
        <f>LEN(F108)</f>
        <v>0</v>
      </c>
      <c r="J108" t="str">
        <f>IF(I108=0,"",IF(I108=5,0,10))</f>
        <v/>
      </c>
      <c r="L108" t="str">
        <f>CONCATENATE(B108,"T")</f>
        <v>2312T</v>
      </c>
      <c r="M108" t="str">
        <f>CONCATENATE(B108,"A")</f>
        <v>2312A</v>
      </c>
      <c r="N108" t="str">
        <f>CONCATENATE(B108,"C")</f>
        <v>2312C</v>
      </c>
      <c r="O108" t="str">
        <f>CONCATENATE(B108,"O")</f>
        <v>2312O</v>
      </c>
      <c r="P108">
        <f>IF(D108&lt;&gt;"",0,1)</f>
        <v>1</v>
      </c>
      <c r="Q108">
        <f>IF(E108&lt;&gt;"",0,1)</f>
        <v>1</v>
      </c>
      <c r="R108">
        <f>IF(F108&lt;&gt;"",0,1)</f>
        <v>1</v>
      </c>
      <c r="S108">
        <f>IF(G108&lt;&gt;"",0,1)</f>
        <v>1</v>
      </c>
    </row>
    <row r="109" spans="1:19">
      <c r="A109" s="30" t="str">
        <f>Sheet1!M80</f>
        <v>Little Paxton Primary School</v>
      </c>
      <c r="B109" s="30">
        <f>Sheet1!N80</f>
        <v>2293</v>
      </c>
      <c r="D109" s="40" t="str">
        <f>Sheet1!O80</f>
        <v/>
      </c>
      <c r="E109" s="40" t="str">
        <f>Sheet1!P80</f>
        <v/>
      </c>
      <c r="F109" s="40" t="str">
        <f>Sheet1!Q80</f>
        <v/>
      </c>
      <c r="G109" s="40" t="str">
        <f>Sheet1!R80</f>
        <v/>
      </c>
      <c r="I109">
        <f>LEN(F109)</f>
        <v>0</v>
      </c>
      <c r="J109" t="str">
        <f>IF(I109=0,"",IF(I109=5,0,10))</f>
        <v/>
      </c>
      <c r="L109" t="str">
        <f>CONCATENATE(B109,"T")</f>
        <v>2293T</v>
      </c>
      <c r="M109" t="str">
        <f>CONCATENATE(B109,"A")</f>
        <v>2293A</v>
      </c>
      <c r="N109" t="str">
        <f>CONCATENATE(B109,"C")</f>
        <v>2293C</v>
      </c>
      <c r="O109" t="str">
        <f>CONCATENATE(B109,"O")</f>
        <v>2293O</v>
      </c>
      <c r="P109">
        <f>IF(D109&lt;&gt;"",0,1)</f>
        <v>1</v>
      </c>
      <c r="Q109">
        <f>IF(E109&lt;&gt;"",0,1)</f>
        <v>1</v>
      </c>
      <c r="R109">
        <f>IF(F109&lt;&gt;"",0,1)</f>
        <v>1</v>
      </c>
      <c r="S109">
        <f>IF(G109&lt;&gt;"",0,1)</f>
        <v>1</v>
      </c>
    </row>
    <row r="110" spans="1:19">
      <c r="A110" s="30" t="str">
        <f>Sheet1!M81</f>
        <v>Morley Memorial Primary School</v>
      </c>
      <c r="B110" s="30">
        <f>Sheet1!N81</f>
        <v>2107</v>
      </c>
      <c r="D110" s="40" t="str">
        <f>Sheet1!O81</f>
        <v/>
      </c>
      <c r="E110" s="40" t="str">
        <f>Sheet1!P81</f>
        <v/>
      </c>
      <c r="F110" s="40" t="str">
        <f>Sheet1!Q81</f>
        <v/>
      </c>
      <c r="G110" s="40" t="str">
        <f>Sheet1!R81</f>
        <v/>
      </c>
      <c r="I110">
        <f>LEN(F110)</f>
        <v>0</v>
      </c>
      <c r="J110" t="str">
        <f>IF(I110=0,"",IF(I110=5,0,10))</f>
        <v/>
      </c>
      <c r="L110" t="str">
        <f>CONCATENATE(B110,"T")</f>
        <v>2107T</v>
      </c>
      <c r="M110" t="str">
        <f>CONCATENATE(B110,"A")</f>
        <v>2107A</v>
      </c>
      <c r="N110" t="str">
        <f>CONCATENATE(B110,"C")</f>
        <v>2107C</v>
      </c>
      <c r="O110" t="str">
        <f>CONCATENATE(B110,"O")</f>
        <v>2107O</v>
      </c>
      <c r="P110">
        <f>IF(D110&lt;&gt;"",0,1)</f>
        <v>1</v>
      </c>
      <c r="Q110">
        <f>IF(E110&lt;&gt;"",0,1)</f>
        <v>1</v>
      </c>
      <c r="R110">
        <f>IF(F110&lt;&gt;"",0,1)</f>
        <v>1</v>
      </c>
      <c r="S110">
        <f>IF(G110&lt;&gt;"",0,1)</f>
        <v>1</v>
      </c>
    </row>
    <row r="111" spans="1:19">
      <c r="A111" s="30" t="str">
        <f>Sheet1!M82</f>
        <v>Robert Arkenstall Primary School</v>
      </c>
      <c r="B111" s="30">
        <f>Sheet1!N82</f>
        <v>2070</v>
      </c>
      <c r="D111" s="40" t="str">
        <f>Sheet1!O82</f>
        <v>Day 11</v>
      </c>
      <c r="E111" s="40" t="str">
        <f>Sheet1!P82</f>
        <v>Day 11</v>
      </c>
      <c r="F111" s="40" t="str">
        <f>Sheet1!Q82</f>
        <v>Day 1</v>
      </c>
      <c r="G111" s="40" t="str">
        <f>Sheet1!R82</f>
        <v>Day 11</v>
      </c>
      <c r="I111">
        <f>LEN(F111)</f>
        <v>5</v>
      </c>
      <c r="J111">
        <f>IF(I111=0,"",IF(I111=5,0,10))</f>
        <v>0</v>
      </c>
      <c r="L111" t="str">
        <f>CONCATENATE(B111,"T")</f>
        <v>2070T</v>
      </c>
      <c r="M111" t="str">
        <f>CONCATENATE(B111,"A")</f>
        <v>2070A</v>
      </c>
      <c r="N111" t="str">
        <f>CONCATENATE(B111,"C")</f>
        <v>2070C</v>
      </c>
      <c r="O111" t="str">
        <f>CONCATENATE(B111,"O")</f>
        <v>2070O</v>
      </c>
      <c r="P111">
        <f>IF(D111&lt;&gt;"",0,1)</f>
        <v>0</v>
      </c>
      <c r="Q111">
        <f>IF(E111&lt;&gt;"",0,1)</f>
        <v>0</v>
      </c>
      <c r="R111">
        <f>IF(F111&lt;&gt;"",0,1)</f>
        <v>0</v>
      </c>
      <c r="S111">
        <f>IF(G111&lt;&gt;"",0,1)</f>
        <v>0</v>
      </c>
    </row>
    <row r="112" spans="1:19">
      <c r="A112" s="30" t="str">
        <f>Sheet1!M83</f>
        <v>Teversham CofE VA Primary School</v>
      </c>
      <c r="B112" s="30">
        <f>Sheet1!N83</f>
        <v>3325</v>
      </c>
      <c r="D112" s="40" t="str">
        <f>Sheet1!O83</f>
        <v>Day 11</v>
      </c>
      <c r="E112" s="40" t="str">
        <f>Sheet1!P83</f>
        <v/>
      </c>
      <c r="F112" s="40" t="str">
        <f>Sheet1!Q83</f>
        <v/>
      </c>
      <c r="G112" s="40" t="str">
        <f>Sheet1!R83</f>
        <v/>
      </c>
      <c r="I112">
        <f>LEN(F112)</f>
        <v>0</v>
      </c>
      <c r="J112" t="str">
        <f>IF(I112=0,"",IF(I112=5,0,10))</f>
        <v/>
      </c>
      <c r="L112" t="str">
        <f>CONCATENATE(B112,"T")</f>
        <v>3325T</v>
      </c>
      <c r="M112" t="str">
        <f>CONCATENATE(B112,"A")</f>
        <v>3325A</v>
      </c>
      <c r="N112" t="str">
        <f>CONCATENATE(B112,"C")</f>
        <v>3325C</v>
      </c>
      <c r="O112" t="str">
        <f>CONCATENATE(B112,"O")</f>
        <v>3325O</v>
      </c>
      <c r="P112">
        <f>IF(D112&lt;&gt;"",0,1)</f>
        <v>0</v>
      </c>
      <c r="Q112">
        <f>IF(E112&lt;&gt;"",0,1)</f>
        <v>1</v>
      </c>
      <c r="R112">
        <f>IF(F112&lt;&gt;"",0,1)</f>
        <v>1</v>
      </c>
      <c r="S112">
        <f>IF(G112&lt;&gt;"",0,1)</f>
        <v>1</v>
      </c>
    </row>
    <row r="113" spans="1:19">
      <c r="A113" s="30" t="str">
        <f>Sheet1!M84</f>
        <v>Great Paxton CofE Primary School</v>
      </c>
      <c r="B113" s="30">
        <f>Sheet1!N84</f>
        <v>3068</v>
      </c>
      <c r="D113" s="40" t="str">
        <f>Sheet1!O84</f>
        <v>Day 11</v>
      </c>
      <c r="E113" s="40" t="str">
        <f>Sheet1!P84</f>
        <v>Day 11</v>
      </c>
      <c r="F113" s="40" t="str">
        <f>Sheet1!Q84</f>
        <v>Day 11</v>
      </c>
      <c r="G113" s="40" t="str">
        <f>Sheet1!R84</f>
        <v/>
      </c>
      <c r="I113">
        <f>LEN(F113)</f>
        <v>6</v>
      </c>
      <c r="J113">
        <f>IF(I113=0,"",IF(I113=5,0,10))</f>
        <v>10</v>
      </c>
      <c r="L113" t="str">
        <f>CONCATENATE(B113,"T")</f>
        <v>3068T</v>
      </c>
      <c r="M113" t="str">
        <f>CONCATENATE(B113,"A")</f>
        <v>3068A</v>
      </c>
      <c r="N113" t="str">
        <f>CONCATENATE(B113,"C")</f>
        <v>3068C</v>
      </c>
      <c r="O113" t="str">
        <f>CONCATENATE(B113,"O")</f>
        <v>3068O</v>
      </c>
      <c r="P113">
        <f>IF(D113&lt;&gt;"",0,1)</f>
        <v>0</v>
      </c>
      <c r="Q113">
        <f>IF(E113&lt;&gt;"",0,1)</f>
        <v>0</v>
      </c>
      <c r="R113">
        <f>IF(F113&lt;&gt;"",0,1)</f>
        <v>0</v>
      </c>
      <c r="S113">
        <f>IF(G113&lt;&gt;"",0,1)</f>
        <v>1</v>
      </c>
    </row>
    <row r="114" spans="1:19">
      <c r="A114" s="30" t="str">
        <f>Sheet1!M85</f>
        <v>Homerton Early Years Centre</v>
      </c>
      <c r="B114" s="30">
        <f>Sheet1!N85</f>
        <v>1002</v>
      </c>
      <c r="D114" s="40" t="str">
        <f>Sheet1!O85</f>
        <v/>
      </c>
      <c r="E114" s="40" t="str">
        <f>Sheet1!P85</f>
        <v/>
      </c>
      <c r="F114" s="40" t="str">
        <f>Sheet1!Q85</f>
        <v/>
      </c>
      <c r="G114" s="40" t="str">
        <f>Sheet1!R85</f>
        <v/>
      </c>
      <c r="I114">
        <f>LEN(F114)</f>
        <v>0</v>
      </c>
      <c r="J114" t="str">
        <f>IF(I114=0,"",IF(I114=5,0,10))</f>
        <v/>
      </c>
      <c r="L114" t="str">
        <f>CONCATENATE(B114,"T")</f>
        <v>1002T</v>
      </c>
      <c r="M114" t="str">
        <f>CONCATENATE(B114,"A")</f>
        <v>1002A</v>
      </c>
      <c r="N114" t="str">
        <f>CONCATENATE(B114,"C")</f>
        <v>1002C</v>
      </c>
      <c r="O114" t="str">
        <f>CONCATENATE(B114,"O")</f>
        <v>1002O</v>
      </c>
      <c r="P114">
        <f>IF(D114&lt;&gt;"",0,1)</f>
        <v>1</v>
      </c>
      <c r="Q114">
        <f>IF(E114&lt;&gt;"",0,1)</f>
        <v>1</v>
      </c>
      <c r="R114">
        <f>IF(F114&lt;&gt;"",0,1)</f>
        <v>1</v>
      </c>
      <c r="S114">
        <f>IF(G114&lt;&gt;"",0,1)</f>
        <v>1</v>
      </c>
    </row>
    <row r="115" spans="1:19">
      <c r="A115" s="30" t="str">
        <f>Sheet1!M86</f>
        <v>Histon Early Years Centre</v>
      </c>
      <c r="B115" s="30">
        <f>Sheet1!N86</f>
        <v>1003</v>
      </c>
      <c r="D115" s="40" t="str">
        <f>Sheet1!O86</f>
        <v/>
      </c>
      <c r="E115" s="40" t="str">
        <f>Sheet1!P86</f>
        <v/>
      </c>
      <c r="F115" s="40" t="str">
        <f>Sheet1!Q86</f>
        <v/>
      </c>
      <c r="G115" s="40" t="str">
        <f>Sheet1!R86</f>
        <v/>
      </c>
      <c r="I115">
        <f>LEN(F115)</f>
        <v>0</v>
      </c>
      <c r="J115" t="str">
        <f>IF(I115=0,"",IF(I115=5,0,10))</f>
        <v/>
      </c>
      <c r="L115" t="str">
        <f>CONCATENATE(B115,"T")</f>
        <v>1003T</v>
      </c>
      <c r="M115" t="str">
        <f>CONCATENATE(B115,"A")</f>
        <v>1003A</v>
      </c>
      <c r="N115" t="str">
        <f>CONCATENATE(B115,"C")</f>
        <v>1003C</v>
      </c>
      <c r="O115" t="str">
        <f>CONCATENATE(B115,"O")</f>
        <v>1003O</v>
      </c>
      <c r="P115">
        <f>IF(D115&lt;&gt;"",0,1)</f>
        <v>1</v>
      </c>
      <c r="Q115">
        <f>IF(E115&lt;&gt;"",0,1)</f>
        <v>1</v>
      </c>
      <c r="R115">
        <f>IF(F115&lt;&gt;"",0,1)</f>
        <v>1</v>
      </c>
      <c r="S115">
        <f>IF(G115&lt;&gt;"",0,1)</f>
        <v>1</v>
      </c>
    </row>
    <row r="116" spans="1:19">
      <c r="A116" s="30" t="str">
        <f>Sheet1!M87</f>
        <v>Manea Community Primary School</v>
      </c>
      <c r="B116" s="30">
        <f>Sheet1!N87</f>
        <v>2075</v>
      </c>
      <c r="D116" s="40" t="str">
        <f>Sheet1!O87</f>
        <v>Day 11</v>
      </c>
      <c r="E116" s="40" t="str">
        <f>Sheet1!P87</f>
        <v/>
      </c>
      <c r="F116" s="40" t="str">
        <f>Sheet1!Q87</f>
        <v>Day 1</v>
      </c>
      <c r="G116" s="40" t="str">
        <f>Sheet1!R87</f>
        <v/>
      </c>
      <c r="I116">
        <f>LEN(F116)</f>
        <v>5</v>
      </c>
      <c r="J116">
        <f>IF(I116=0,"",IF(I116=5,0,10))</f>
        <v>0</v>
      </c>
      <c r="L116" t="str">
        <f>CONCATENATE(B116,"T")</f>
        <v>2075T</v>
      </c>
      <c r="M116" t="str">
        <f>CONCATENATE(B116,"A")</f>
        <v>2075A</v>
      </c>
      <c r="N116" t="str">
        <f>CONCATENATE(B116,"C")</f>
        <v>2075C</v>
      </c>
      <c r="O116" t="str">
        <f>CONCATENATE(B116,"O")</f>
        <v>2075O</v>
      </c>
      <c r="P116">
        <f>IF(D116&lt;&gt;"",0,1)</f>
        <v>0</v>
      </c>
      <c r="Q116">
        <f>IF(E116&lt;&gt;"",0,1)</f>
        <v>1</v>
      </c>
      <c r="R116">
        <f>IF(F116&lt;&gt;"",0,1)</f>
        <v>0</v>
      </c>
      <c r="S116">
        <f>IF(G116&lt;&gt;"",0,1)</f>
        <v>1</v>
      </c>
    </row>
    <row r="117" spans="1:19">
      <c r="A117" s="30" t="str">
        <f>Sheet1!M88</f>
        <v>Cherry Hinton Church of England Voluntary Controlled Primary School</v>
      </c>
      <c r="B117" s="30">
        <f>Sheet1!N88</f>
        <v>3050</v>
      </c>
      <c r="D117" s="40" t="str">
        <f>Sheet1!O88</f>
        <v>Day 11</v>
      </c>
      <c r="E117" s="40" t="str">
        <f>Sheet1!P88</f>
        <v/>
      </c>
      <c r="F117" s="40" t="str">
        <f>Sheet1!Q88</f>
        <v/>
      </c>
      <c r="G117" s="40" t="str">
        <f>Sheet1!R88</f>
        <v/>
      </c>
      <c r="I117">
        <f>LEN(F117)</f>
        <v>0</v>
      </c>
      <c r="J117" t="str">
        <f>IF(I117=0,"",IF(I117=5,0,10))</f>
        <v/>
      </c>
      <c r="L117" t="str">
        <f>CONCATENATE(B117,"T")</f>
        <v>3050T</v>
      </c>
      <c r="M117" t="str">
        <f>CONCATENATE(B117,"A")</f>
        <v>3050A</v>
      </c>
      <c r="N117" t="str">
        <f>CONCATENATE(B117,"C")</f>
        <v>3050C</v>
      </c>
      <c r="O117" t="str">
        <f>CONCATENATE(B117,"O")</f>
        <v>3050O</v>
      </c>
      <c r="P117">
        <f>IF(D117&lt;&gt;"",0,1)</f>
        <v>0</v>
      </c>
      <c r="Q117">
        <f>IF(E117&lt;&gt;"",0,1)</f>
        <v>1</v>
      </c>
      <c r="R117">
        <f>IF(F117&lt;&gt;"",0,1)</f>
        <v>1</v>
      </c>
      <c r="S117">
        <f>IF(G117&lt;&gt;"",0,1)</f>
        <v>1</v>
      </c>
    </row>
    <row r="118" spans="1:19">
      <c r="A118" s="30" t="str">
        <f>Sheet1!M89</f>
        <v>Pendragon Community Primary School</v>
      </c>
      <c r="B118" s="30">
        <f>Sheet1!N89</f>
        <v>2033</v>
      </c>
      <c r="D118" s="40" t="str">
        <f>Sheet1!O89</f>
        <v>Day 11</v>
      </c>
      <c r="E118" s="40" t="str">
        <f>Sheet1!P89</f>
        <v/>
      </c>
      <c r="F118" s="40" t="str">
        <f>Sheet1!Q89</f>
        <v>Day 11</v>
      </c>
      <c r="G118" s="40" t="str">
        <f>Sheet1!R89</f>
        <v>Day 11</v>
      </c>
      <c r="I118">
        <f>LEN(F118)</f>
        <v>6</v>
      </c>
      <c r="J118">
        <f>IF(I118=0,"",IF(I118=5,0,10))</f>
        <v>10</v>
      </c>
      <c r="L118" t="str">
        <f>CONCATENATE(B118,"T")</f>
        <v>2033T</v>
      </c>
      <c r="M118" t="str">
        <f>CONCATENATE(B118,"A")</f>
        <v>2033A</v>
      </c>
      <c r="N118" t="str">
        <f>CONCATENATE(B118,"C")</f>
        <v>2033C</v>
      </c>
      <c r="O118" t="str">
        <f>CONCATENATE(B118,"O")</f>
        <v>2033O</v>
      </c>
      <c r="P118">
        <f>IF(D118&lt;&gt;"",0,1)</f>
        <v>0</v>
      </c>
      <c r="Q118">
        <f>IF(E118&lt;&gt;"",0,1)</f>
        <v>1</v>
      </c>
      <c r="R118">
        <f>IF(F118&lt;&gt;"",0,1)</f>
        <v>0</v>
      </c>
      <c r="S118">
        <f>IF(G118&lt;&gt;"",0,1)</f>
        <v>0</v>
      </c>
    </row>
    <row r="119" spans="1:19">
      <c r="A119" s="30" t="str">
        <f>Sheet1!M90</f>
        <v>William Westley Church of England VC Primary School</v>
      </c>
      <c r="B119" s="30">
        <f>Sheet1!N90</f>
        <v>3032</v>
      </c>
      <c r="D119" s="40" t="str">
        <f>Sheet1!O90</f>
        <v>Day 11</v>
      </c>
      <c r="E119" s="40" t="str">
        <f>Sheet1!P90</f>
        <v/>
      </c>
      <c r="F119" s="40" t="str">
        <f>Sheet1!Q90</f>
        <v>Day 1</v>
      </c>
      <c r="G119" s="40" t="str">
        <f>Sheet1!R90</f>
        <v>Day 11</v>
      </c>
      <c r="I119">
        <f>LEN(F119)</f>
        <v>5</v>
      </c>
      <c r="J119">
        <f>IF(I119=0,"",IF(I119=5,0,10))</f>
        <v>0</v>
      </c>
      <c r="L119" t="str">
        <f>CONCATENATE(B119,"T")</f>
        <v>3032T</v>
      </c>
      <c r="M119" t="str">
        <f>CONCATENATE(B119,"A")</f>
        <v>3032A</v>
      </c>
      <c r="N119" t="str">
        <f>CONCATENATE(B119,"C")</f>
        <v>3032C</v>
      </c>
      <c r="O119" t="str">
        <f>CONCATENATE(B119,"O")</f>
        <v>3032O</v>
      </c>
      <c r="P119">
        <f>IF(D119&lt;&gt;"",0,1)</f>
        <v>0</v>
      </c>
      <c r="Q119">
        <f>IF(E119&lt;&gt;"",0,1)</f>
        <v>1</v>
      </c>
      <c r="R119">
        <f>IF(F119&lt;&gt;"",0,1)</f>
        <v>0</v>
      </c>
      <c r="S119">
        <f>IF(G119&lt;&gt;"",0,1)</f>
        <v>0</v>
      </c>
    </row>
    <row r="120" spans="1:19">
      <c r="A120" s="30" t="str">
        <f>Sheet1!M91</f>
        <v>Sutton CofE VC Primary School</v>
      </c>
      <c r="B120" s="30">
        <f>Sheet1!N91</f>
        <v>3052</v>
      </c>
      <c r="D120" s="40" t="str">
        <f>Sheet1!O91</f>
        <v>Day 11</v>
      </c>
      <c r="E120" s="40" t="str">
        <f>Sheet1!P91</f>
        <v/>
      </c>
      <c r="F120" s="40" t="str">
        <f>Sheet1!Q91</f>
        <v>Day 1</v>
      </c>
      <c r="G120" s="40" t="str">
        <f>Sheet1!R91</f>
        <v/>
      </c>
      <c r="I120">
        <f>LEN(F120)</f>
        <v>5</v>
      </c>
      <c r="J120">
        <f>IF(I120=0,"",IF(I120=5,0,10))</f>
        <v>0</v>
      </c>
      <c r="L120" t="str">
        <f>CONCATENATE(B120,"T")</f>
        <v>3052T</v>
      </c>
      <c r="M120" t="str">
        <f>CONCATENATE(B120,"A")</f>
        <v>3052A</v>
      </c>
      <c r="N120" t="str">
        <f>CONCATENATE(B120,"C")</f>
        <v>3052C</v>
      </c>
      <c r="O120" t="str">
        <f>CONCATENATE(B120,"O")</f>
        <v>3052O</v>
      </c>
      <c r="P120">
        <f>IF(D120&lt;&gt;"",0,1)</f>
        <v>0</v>
      </c>
      <c r="Q120">
        <f>IF(E120&lt;&gt;"",0,1)</f>
        <v>1</v>
      </c>
      <c r="R120">
        <f>IF(F120&lt;&gt;"",0,1)</f>
        <v>0</v>
      </c>
      <c r="S120">
        <f>IF(G120&lt;&gt;"",0,1)</f>
        <v>1</v>
      </c>
    </row>
    <row r="121" spans="1:19">
      <c r="A121" s="30" t="str">
        <f>Sheet1!M92</f>
        <v>Barrington CofE VC Primary School</v>
      </c>
      <c r="B121" s="30">
        <f>Sheet1!N92</f>
        <v>3001</v>
      </c>
      <c r="D121" s="40" t="str">
        <f>Sheet1!O92</f>
        <v>Day 11</v>
      </c>
      <c r="E121" s="40" t="str">
        <f>Sheet1!P92</f>
        <v/>
      </c>
      <c r="F121" s="40" t="str">
        <f>Sheet1!Q92</f>
        <v/>
      </c>
      <c r="G121" s="40" t="str">
        <f>Sheet1!R92</f>
        <v/>
      </c>
      <c r="I121">
        <f>LEN(F121)</f>
        <v>0</v>
      </c>
      <c r="J121" t="str">
        <f>IF(I121=0,"",IF(I121=5,0,10))</f>
        <v/>
      </c>
      <c r="L121" t="str">
        <f>CONCATENATE(B121,"T")</f>
        <v>3001T</v>
      </c>
      <c r="M121" t="str">
        <f>CONCATENATE(B121,"A")</f>
        <v>3001A</v>
      </c>
      <c r="N121" t="str">
        <f>CONCATENATE(B121,"C")</f>
        <v>3001C</v>
      </c>
      <c r="O121" t="str">
        <f>CONCATENATE(B121,"O")</f>
        <v>3001O</v>
      </c>
      <c r="P121">
        <f>IF(D121&lt;&gt;"",0,1)</f>
        <v>0</v>
      </c>
      <c r="Q121">
        <f>IF(E121&lt;&gt;"",0,1)</f>
        <v>1</v>
      </c>
      <c r="R121">
        <f>IF(F121&lt;&gt;"",0,1)</f>
        <v>1</v>
      </c>
      <c r="S121">
        <f>IF(G121&lt;&gt;"",0,1)</f>
        <v>1</v>
      </c>
    </row>
    <row r="122" spans="1:19">
      <c r="A122" s="30" t="str">
        <f>Sheet1!M93</f>
        <v>Great and Little Shelford CofE (Aided) Primary School</v>
      </c>
      <c r="B122" s="30">
        <f>Sheet1!N93</f>
        <v>3310</v>
      </c>
      <c r="D122" s="40" t="str">
        <f>Sheet1!O93</f>
        <v>Day 11</v>
      </c>
      <c r="E122" s="40" t="str">
        <f>Sheet1!P93</f>
        <v/>
      </c>
      <c r="F122" s="40" t="str">
        <f>Sheet1!Q93</f>
        <v/>
      </c>
      <c r="G122" s="40" t="str">
        <f>Sheet1!R93</f>
        <v/>
      </c>
      <c r="I122">
        <f>LEN(F122)</f>
        <v>0</v>
      </c>
      <c r="J122" t="str">
        <f>IF(I122=0,"",IF(I122=5,0,10))</f>
        <v/>
      </c>
      <c r="L122" t="str">
        <f>CONCATENATE(B122,"T")</f>
        <v>3310T</v>
      </c>
      <c r="M122" t="str">
        <f>CONCATENATE(B122,"A")</f>
        <v>3310A</v>
      </c>
      <c r="N122" t="str">
        <f>CONCATENATE(B122,"C")</f>
        <v>3310C</v>
      </c>
      <c r="O122" t="str">
        <f>CONCATENATE(B122,"O")</f>
        <v>3310O</v>
      </c>
      <c r="P122">
        <f>IF(D122&lt;&gt;"",0,1)</f>
        <v>0</v>
      </c>
      <c r="Q122">
        <f>IF(E122&lt;&gt;"",0,1)</f>
        <v>1</v>
      </c>
      <c r="R122">
        <f>IF(F122&lt;&gt;"",0,1)</f>
        <v>1</v>
      </c>
      <c r="S122">
        <f>IF(G122&lt;&gt;"",0,1)</f>
        <v>1</v>
      </c>
    </row>
    <row r="123" spans="1:19">
      <c r="A123" s="30" t="str">
        <f>Sheet1!M94</f>
        <v>Coton Church of England (Voluntary Controlled) Primary School</v>
      </c>
      <c r="B123" s="30">
        <f>Sheet1!N94</f>
        <v>3011</v>
      </c>
      <c r="D123" s="40" t="str">
        <f>Sheet1!O94</f>
        <v>Day 11</v>
      </c>
      <c r="E123" s="40" t="str">
        <f>Sheet1!P94</f>
        <v>Day 11</v>
      </c>
      <c r="F123" s="40" t="str">
        <f>Sheet1!Q94</f>
        <v/>
      </c>
      <c r="G123" s="40" t="str">
        <f>Sheet1!R94</f>
        <v>Day 11</v>
      </c>
      <c r="I123">
        <f>LEN(F123)</f>
        <v>0</v>
      </c>
      <c r="J123" t="str">
        <f>IF(I123=0,"",IF(I123=5,0,10))</f>
        <v/>
      </c>
      <c r="L123" t="str">
        <f>CONCATENATE(B123,"T")</f>
        <v>3011T</v>
      </c>
      <c r="M123" t="str">
        <f>CONCATENATE(B123,"A")</f>
        <v>3011A</v>
      </c>
      <c r="N123" t="str">
        <f>CONCATENATE(B123,"C")</f>
        <v>3011C</v>
      </c>
      <c r="O123" t="str">
        <f>CONCATENATE(B123,"O")</f>
        <v>3011O</v>
      </c>
      <c r="P123">
        <f>IF(D123&lt;&gt;"",0,1)</f>
        <v>0</v>
      </c>
      <c r="Q123">
        <f>IF(E123&lt;&gt;"",0,1)</f>
        <v>0</v>
      </c>
      <c r="R123">
        <f>IF(F123&lt;&gt;"",0,1)</f>
        <v>1</v>
      </c>
      <c r="S123">
        <f>IF(G123&lt;&gt;"",0,1)</f>
        <v>0</v>
      </c>
    </row>
    <row r="124" spans="1:19">
      <c r="A124" s="30" t="str">
        <f>Sheet1!M95</f>
        <v>Alderman Payne Primary School</v>
      </c>
      <c r="B124" s="30">
        <f>Sheet1!N95</f>
        <v>2083</v>
      </c>
      <c r="D124" s="40" t="str">
        <f>Sheet1!O95</f>
        <v>Day 11</v>
      </c>
      <c r="E124" s="40" t="str">
        <f>Sheet1!P95</f>
        <v>Day 11</v>
      </c>
      <c r="F124" s="40" t="str">
        <f>Sheet1!Q95</f>
        <v>Day 1</v>
      </c>
      <c r="G124" s="40" t="str">
        <f>Sheet1!R95</f>
        <v>Day 11</v>
      </c>
      <c r="I124">
        <f>LEN(F124)</f>
        <v>5</v>
      </c>
      <c r="J124">
        <f>IF(I124=0,"",IF(I124=5,0,10))</f>
        <v>0</v>
      </c>
      <c r="L124" t="str">
        <f>CONCATENATE(B124,"T")</f>
        <v>2083T</v>
      </c>
      <c r="M124" t="str">
        <f>CONCATENATE(B124,"A")</f>
        <v>2083A</v>
      </c>
      <c r="N124" t="str">
        <f>CONCATENATE(B124,"C")</f>
        <v>2083C</v>
      </c>
      <c r="O124" t="str">
        <f>CONCATENATE(B124,"O")</f>
        <v>2083O</v>
      </c>
      <c r="P124">
        <f>IF(D124&lt;&gt;"",0,1)</f>
        <v>0</v>
      </c>
      <c r="Q124">
        <f>IF(E124&lt;&gt;"",0,1)</f>
        <v>0</v>
      </c>
      <c r="R124">
        <f>IF(F124&lt;&gt;"",0,1)</f>
        <v>0</v>
      </c>
      <c r="S124">
        <f>IF(G124&lt;&gt;"",0,1)</f>
        <v>0</v>
      </c>
    </row>
    <row r="125" spans="1:19">
      <c r="A125" s="30" t="str">
        <f>Sheet1!M96</f>
        <v>Wyton on the Hill Community Primary School</v>
      </c>
      <c r="B125" s="30">
        <f>Sheet1!N96</f>
        <v>2240</v>
      </c>
      <c r="D125" s="40" t="str">
        <f>Sheet1!O96</f>
        <v/>
      </c>
      <c r="E125" s="40" t="str">
        <f>Sheet1!P96</f>
        <v/>
      </c>
      <c r="F125" s="40" t="str">
        <f>Sheet1!Q96</f>
        <v/>
      </c>
      <c r="G125" s="40" t="str">
        <f>Sheet1!R96</f>
        <v/>
      </c>
      <c r="I125">
        <f>LEN(F125)</f>
        <v>0</v>
      </c>
      <c r="J125" t="str">
        <f>IF(I125=0,"",IF(I125=5,0,10))</f>
        <v/>
      </c>
      <c r="L125" t="str">
        <f>CONCATENATE(B125,"T")</f>
        <v>2240T</v>
      </c>
      <c r="M125" t="str">
        <f>CONCATENATE(B125,"A")</f>
        <v>2240A</v>
      </c>
      <c r="N125" t="str">
        <f>CONCATENATE(B125,"C")</f>
        <v>2240C</v>
      </c>
      <c r="O125" t="str">
        <f>CONCATENATE(B125,"O")</f>
        <v>2240O</v>
      </c>
      <c r="P125">
        <f>IF(D125&lt;&gt;"",0,1)</f>
        <v>1</v>
      </c>
      <c r="Q125">
        <f>IF(E125&lt;&gt;"",0,1)</f>
        <v>1</v>
      </c>
      <c r="R125">
        <f>IF(F125&lt;&gt;"",0,1)</f>
        <v>1</v>
      </c>
      <c r="S125">
        <f>IF(G125&lt;&gt;"",0,1)</f>
        <v>1</v>
      </c>
    </row>
    <row r="126" spans="1:19">
      <c r="A126" s="30" t="str">
        <f>Sheet1!M97</f>
        <v>Stukeley Meadows Primary School</v>
      </c>
      <c r="B126" s="30">
        <f>Sheet1!N97</f>
        <v>2443</v>
      </c>
      <c r="D126" s="40" t="str">
        <f>Sheet1!O97</f>
        <v/>
      </c>
      <c r="E126" s="40" t="str">
        <f>Sheet1!P97</f>
        <v/>
      </c>
      <c r="F126" s="40" t="str">
        <f>Sheet1!Q97</f>
        <v/>
      </c>
      <c r="G126" s="40" t="str">
        <f>Sheet1!R97</f>
        <v/>
      </c>
      <c r="I126">
        <f>LEN(F126)</f>
        <v>0</v>
      </c>
      <c r="J126" t="str">
        <f>IF(I126=0,"",IF(I126=5,0,10))</f>
        <v/>
      </c>
      <c r="L126" t="str">
        <f>CONCATENATE(B126,"T")</f>
        <v>2443T</v>
      </c>
      <c r="M126" t="str">
        <f>CONCATENATE(B126,"A")</f>
        <v>2443A</v>
      </c>
      <c r="N126" t="str">
        <f>CONCATENATE(B126,"C")</f>
        <v>2443C</v>
      </c>
      <c r="O126" t="str">
        <f>CONCATENATE(B126,"O")</f>
        <v>2443O</v>
      </c>
      <c r="P126">
        <f>IF(D126&lt;&gt;"",0,1)</f>
        <v>1</v>
      </c>
      <c r="Q126">
        <f>IF(E126&lt;&gt;"",0,1)</f>
        <v>1</v>
      </c>
      <c r="R126">
        <f>IF(F126&lt;&gt;"",0,1)</f>
        <v>1</v>
      </c>
      <c r="S126">
        <f>IF(G126&lt;&gt;"",0,1)</f>
        <v>1</v>
      </c>
    </row>
    <row r="127" spans="1:19">
      <c r="A127" s="30" t="str">
        <f>Sheet1!M98</f>
        <v>Holywell CofE Primary School</v>
      </c>
      <c r="B127" s="30">
        <f>Sheet1!N98</f>
        <v>3071</v>
      </c>
      <c r="D127" s="40" t="str">
        <f>Sheet1!O98</f>
        <v/>
      </c>
      <c r="E127" s="40" t="str">
        <f>Sheet1!P98</f>
        <v/>
      </c>
      <c r="F127" s="40" t="str">
        <f>Sheet1!Q98</f>
        <v/>
      </c>
      <c r="G127" s="40" t="str">
        <f>Sheet1!R98</f>
        <v/>
      </c>
      <c r="I127">
        <f>LEN(F127)</f>
        <v>0</v>
      </c>
      <c r="J127" t="str">
        <f>IF(I127=0,"",IF(I127=5,0,10))</f>
        <v/>
      </c>
      <c r="L127" t="str">
        <f>CONCATENATE(B127,"T")</f>
        <v>3071T</v>
      </c>
      <c r="M127" t="str">
        <f>CONCATENATE(B127,"A")</f>
        <v>3071A</v>
      </c>
      <c r="N127" t="str">
        <f>CONCATENATE(B127,"C")</f>
        <v>3071C</v>
      </c>
      <c r="O127" t="str">
        <f>CONCATENATE(B127,"O")</f>
        <v>3071O</v>
      </c>
      <c r="P127">
        <f>IF(D127&lt;&gt;"",0,1)</f>
        <v>1</v>
      </c>
      <c r="Q127">
        <f>IF(E127&lt;&gt;"",0,1)</f>
        <v>1</v>
      </c>
      <c r="R127">
        <f>IF(F127&lt;&gt;"",0,1)</f>
        <v>1</v>
      </c>
      <c r="S127">
        <f>IF(G127&lt;&gt;"",0,1)</f>
        <v>1</v>
      </c>
    </row>
    <row r="128" spans="1:19">
      <c r="A128" s="30" t="str">
        <f>Sheet1!M99</f>
        <v>Waterbeach Community Primary School</v>
      </c>
      <c r="B128" s="30">
        <f>Sheet1!N99</f>
        <v>2048</v>
      </c>
      <c r="D128" s="40" t="str">
        <f>Sheet1!O99</f>
        <v>Day 11</v>
      </c>
      <c r="E128" s="40" t="str">
        <f>Sheet1!P99</f>
        <v/>
      </c>
      <c r="F128" s="40" t="str">
        <f>Sheet1!Q99</f>
        <v>Day 1</v>
      </c>
      <c r="G128" s="40" t="str">
        <f>Sheet1!R99</f>
        <v>Day 11</v>
      </c>
      <c r="I128">
        <f>LEN(F128)</f>
        <v>5</v>
      </c>
      <c r="J128">
        <f>IF(I128=0,"",IF(I128=5,0,10))</f>
        <v>0</v>
      </c>
      <c r="L128" t="str">
        <f>CONCATENATE(B128,"T")</f>
        <v>2048T</v>
      </c>
      <c r="M128" t="str">
        <f>CONCATENATE(B128,"A")</f>
        <v>2048A</v>
      </c>
      <c r="N128" t="str">
        <f>CONCATENATE(B128,"C")</f>
        <v>2048C</v>
      </c>
      <c r="O128" t="str">
        <f>CONCATENATE(B128,"O")</f>
        <v>2048O</v>
      </c>
      <c r="P128">
        <f>IF(D128&lt;&gt;"",0,1)</f>
        <v>0</v>
      </c>
      <c r="Q128">
        <f>IF(E128&lt;&gt;"",0,1)</f>
        <v>1</v>
      </c>
      <c r="R128">
        <f>IF(F128&lt;&gt;"",0,1)</f>
        <v>0</v>
      </c>
      <c r="S128">
        <f>IF(G128&lt;&gt;"",0,1)</f>
        <v>0</v>
      </c>
    </row>
    <row r="129" spans="1:19">
      <c r="A129" s="30" t="str">
        <f>Sheet1!M100</f>
        <v>Coates Primary School</v>
      </c>
      <c r="B129" s="30">
        <f>Sheet1!N100</f>
        <v>2065</v>
      </c>
      <c r="D129" s="40" t="str">
        <f>Sheet1!O100</f>
        <v/>
      </c>
      <c r="E129" s="40" t="str">
        <f>Sheet1!P100</f>
        <v/>
      </c>
      <c r="F129" s="40" t="str">
        <f>Sheet1!Q100</f>
        <v/>
      </c>
      <c r="G129" s="40" t="str">
        <f>Sheet1!R100</f>
        <v/>
      </c>
      <c r="I129">
        <f>LEN(F129)</f>
        <v>0</v>
      </c>
      <c r="J129" t="str">
        <f>IF(I129=0,"",IF(I129=5,0,10))</f>
        <v/>
      </c>
      <c r="L129" t="str">
        <f>CONCATENATE(B129,"T")</f>
        <v>2065T</v>
      </c>
      <c r="M129" t="str">
        <f>CONCATENATE(B129,"A")</f>
        <v>2065A</v>
      </c>
      <c r="N129" t="str">
        <f>CONCATENATE(B129,"C")</f>
        <v>2065C</v>
      </c>
      <c r="O129" t="str">
        <f>CONCATENATE(B129,"O")</f>
        <v>2065O</v>
      </c>
      <c r="P129">
        <f>IF(D129&lt;&gt;"",0,1)</f>
        <v>1</v>
      </c>
      <c r="Q129">
        <f>IF(E129&lt;&gt;"",0,1)</f>
        <v>1</v>
      </c>
      <c r="R129">
        <f>IF(F129&lt;&gt;"",0,1)</f>
        <v>1</v>
      </c>
      <c r="S129">
        <f>IF(G129&lt;&gt;"",0,1)</f>
        <v>1</v>
      </c>
    </row>
    <row r="130" spans="1:19">
      <c r="A130" s="30" t="str">
        <f>Sheet1!M101</f>
        <v>Cottenham Primary School</v>
      </c>
      <c r="B130" s="30">
        <f>Sheet1!N101</f>
        <v>2006</v>
      </c>
      <c r="D130" s="40" t="str">
        <f>Sheet1!O101</f>
        <v>Day 11</v>
      </c>
      <c r="E130" s="40" t="str">
        <f>Sheet1!P101</f>
        <v/>
      </c>
      <c r="F130" s="40" t="str">
        <f>Sheet1!Q101</f>
        <v/>
      </c>
      <c r="G130" s="40" t="str">
        <f>Sheet1!R101</f>
        <v/>
      </c>
      <c r="I130">
        <f>LEN(F130)</f>
        <v>0</v>
      </c>
      <c r="J130" t="str">
        <f>IF(I130=0,"",IF(I130=5,0,10))</f>
        <v/>
      </c>
      <c r="L130" t="str">
        <f>CONCATENATE(B130,"T")</f>
        <v>2006T</v>
      </c>
      <c r="M130" t="str">
        <f>CONCATENATE(B130,"A")</f>
        <v>2006A</v>
      </c>
      <c r="N130" t="str">
        <f>CONCATENATE(B130,"C")</f>
        <v>2006C</v>
      </c>
      <c r="O130" t="str">
        <f>CONCATENATE(B130,"O")</f>
        <v>2006O</v>
      </c>
      <c r="P130">
        <f>IF(D130&lt;&gt;"",0,1)</f>
        <v>0</v>
      </c>
      <c r="Q130">
        <f>IF(E130&lt;&gt;"",0,1)</f>
        <v>1</v>
      </c>
      <c r="R130">
        <f>IF(F130&lt;&gt;"",0,1)</f>
        <v>1</v>
      </c>
      <c r="S130">
        <f>IF(G130&lt;&gt;"",0,1)</f>
        <v>1</v>
      </c>
    </row>
    <row r="131" spans="1:19">
      <c r="A131" s="30" t="str">
        <f>Sheet1!M102</f>
        <v>Kings Hedges Nursery School</v>
      </c>
      <c r="B131" s="30">
        <f>Sheet1!N102</f>
        <v>1000</v>
      </c>
      <c r="D131" s="40" t="str">
        <f>Sheet1!O102</f>
        <v/>
      </c>
      <c r="E131" s="40" t="str">
        <f>Sheet1!P102</f>
        <v/>
      </c>
      <c r="F131" s="40" t="str">
        <f>Sheet1!Q102</f>
        <v/>
      </c>
      <c r="G131" s="40" t="str">
        <f>Sheet1!R102</f>
        <v/>
      </c>
      <c r="I131">
        <f>LEN(F131)</f>
        <v>0</v>
      </c>
      <c r="J131" t="str">
        <f>IF(I131=0,"",IF(I131=5,0,10))</f>
        <v/>
      </c>
      <c r="L131" t="str">
        <f>CONCATENATE(B131,"T")</f>
        <v>1000T</v>
      </c>
      <c r="M131" t="str">
        <f>CONCATENATE(B131,"A")</f>
        <v>1000A</v>
      </c>
      <c r="N131" t="str">
        <f>CONCATENATE(B131,"C")</f>
        <v>1000C</v>
      </c>
      <c r="O131" t="str">
        <f>CONCATENATE(B131,"O")</f>
        <v>1000O</v>
      </c>
      <c r="P131">
        <f>IF(D131&lt;&gt;"",0,1)</f>
        <v>1</v>
      </c>
      <c r="Q131">
        <f>IF(E131&lt;&gt;"",0,1)</f>
        <v>1</v>
      </c>
      <c r="R131">
        <f>IF(F131&lt;&gt;"",0,1)</f>
        <v>1</v>
      </c>
      <c r="S131">
        <f>IF(G131&lt;&gt;"",0,1)</f>
        <v>1</v>
      </c>
    </row>
    <row r="132" spans="1:19">
      <c r="A132" s="30" t="str">
        <f>Sheet1!M103</f>
        <v>Fulbourn Primary School</v>
      </c>
      <c r="B132" s="30">
        <f>Sheet1!N103</f>
        <v>2328</v>
      </c>
      <c r="D132" s="40" t="str">
        <f>Sheet1!O103</f>
        <v/>
      </c>
      <c r="E132" s="40" t="str">
        <f>Sheet1!P103</f>
        <v/>
      </c>
      <c r="F132" s="40" t="str">
        <f>Sheet1!Q103</f>
        <v/>
      </c>
      <c r="G132" s="40" t="str">
        <f>Sheet1!R103</f>
        <v/>
      </c>
      <c r="I132">
        <f>LEN(F132)</f>
        <v>0</v>
      </c>
      <c r="J132" t="str">
        <f>IF(I132=0,"",IF(I132=5,0,10))</f>
        <v/>
      </c>
      <c r="L132" t="str">
        <f>CONCATENATE(B132,"T")</f>
        <v>2328T</v>
      </c>
      <c r="M132" t="str">
        <f>CONCATENATE(B132,"A")</f>
        <v>2328A</v>
      </c>
      <c r="N132" t="str">
        <f>CONCATENATE(B132,"C")</f>
        <v>2328C</v>
      </c>
      <c r="O132" t="str">
        <f>CONCATENATE(B132,"O")</f>
        <v>2328O</v>
      </c>
      <c r="P132">
        <f>IF(D132&lt;&gt;"",0,1)</f>
        <v>1</v>
      </c>
      <c r="Q132">
        <f>IF(E132&lt;&gt;"",0,1)</f>
        <v>1</v>
      </c>
      <c r="R132">
        <f>IF(F132&lt;&gt;"",0,1)</f>
        <v>1</v>
      </c>
      <c r="S132">
        <f>IF(G132&lt;&gt;"",0,1)</f>
        <v>1</v>
      </c>
    </row>
    <row r="133" spans="1:19">
      <c r="A133" s="30" t="str">
        <f>Sheet1!M104</f>
        <v>St Matthew's Primary School</v>
      </c>
      <c r="B133" s="30">
        <f>Sheet1!N104</f>
        <v>2317</v>
      </c>
      <c r="D133" s="40" t="str">
        <f>Sheet1!O104</f>
        <v>Day 11</v>
      </c>
      <c r="E133" s="40" t="str">
        <f>Sheet1!P104</f>
        <v>Day 11</v>
      </c>
      <c r="F133" s="40" t="str">
        <f>Sheet1!Q104</f>
        <v>Day 1</v>
      </c>
      <c r="G133" s="40" t="str">
        <f>Sheet1!R104</f>
        <v>Day 11</v>
      </c>
      <c r="I133">
        <f>LEN(F133)</f>
        <v>5</v>
      </c>
      <c r="J133">
        <f>IF(I133=0,"",IF(I133=5,0,10))</f>
        <v>0</v>
      </c>
      <c r="L133" t="str">
        <f>CONCATENATE(B133,"T")</f>
        <v>2317T</v>
      </c>
      <c r="M133" t="str">
        <f>CONCATENATE(B133,"A")</f>
        <v>2317A</v>
      </c>
      <c r="N133" t="str">
        <f>CONCATENATE(B133,"C")</f>
        <v>2317C</v>
      </c>
      <c r="O133" t="str">
        <f>CONCATENATE(B133,"O")</f>
        <v>2317O</v>
      </c>
      <c r="P133">
        <f>IF(D133&lt;&gt;"",0,1)</f>
        <v>0</v>
      </c>
      <c r="Q133">
        <f>IF(E133&lt;&gt;"",0,1)</f>
        <v>0</v>
      </c>
      <c r="R133">
        <f>IF(F133&lt;&gt;"",0,1)</f>
        <v>0</v>
      </c>
      <c r="S133">
        <f>IF(G133&lt;&gt;"",0,1)</f>
        <v>0</v>
      </c>
    </row>
    <row r="134" spans="1:19">
      <c r="A134" s="30" t="str">
        <f>Sheet1!M105</f>
        <v>Ely St John's Community Primary School</v>
      </c>
      <c r="B134" s="30">
        <f>Sheet1!N105</f>
        <v>2444</v>
      </c>
      <c r="D134" s="40" t="str">
        <f>Sheet1!O105</f>
        <v/>
      </c>
      <c r="E134" s="40" t="str">
        <f>Sheet1!P105</f>
        <v/>
      </c>
      <c r="F134" s="40" t="str">
        <f>Sheet1!Q105</f>
        <v/>
      </c>
      <c r="G134" s="40" t="str">
        <f>Sheet1!R105</f>
        <v/>
      </c>
      <c r="I134">
        <f>LEN(F134)</f>
        <v>0</v>
      </c>
      <c r="J134" t="str">
        <f>IF(I134=0,"",IF(I134=5,0,10))</f>
        <v/>
      </c>
      <c r="L134" t="str">
        <f>CONCATENATE(B134,"T")</f>
        <v>2444T</v>
      </c>
      <c r="M134" t="str">
        <f>CONCATENATE(B134,"A")</f>
        <v>2444A</v>
      </c>
      <c r="N134" t="str">
        <f>CONCATENATE(B134,"C")</f>
        <v>2444C</v>
      </c>
      <c r="O134" t="str">
        <f>CONCATENATE(B134,"O")</f>
        <v>2444O</v>
      </c>
      <c r="P134">
        <f>IF(D134&lt;&gt;"",0,1)</f>
        <v>1</v>
      </c>
      <c r="Q134">
        <f>IF(E134&lt;&gt;"",0,1)</f>
        <v>1</v>
      </c>
      <c r="R134">
        <f>IF(F134&lt;&gt;"",0,1)</f>
        <v>1</v>
      </c>
      <c r="S134">
        <f>IF(G134&lt;&gt;"",0,1)</f>
        <v>1</v>
      </c>
    </row>
    <row r="135" spans="1:19">
      <c r="A135" s="30" t="str">
        <f>Sheet1!M106</f>
        <v>Brington CofE Primary School</v>
      </c>
      <c r="B135" s="30">
        <f>Sheet1!N106</f>
        <v>3081</v>
      </c>
      <c r="D135" s="40" t="str">
        <f>Sheet1!O106</f>
        <v/>
      </c>
      <c r="E135" s="40" t="str">
        <f>Sheet1!P106</f>
        <v/>
      </c>
      <c r="F135" s="40" t="str">
        <f>Sheet1!Q106</f>
        <v/>
      </c>
      <c r="G135" s="40" t="str">
        <f>Sheet1!R106</f>
        <v/>
      </c>
      <c r="I135">
        <f>LEN(F135)</f>
        <v>0</v>
      </c>
      <c r="J135" t="str">
        <f>IF(I135=0,"",IF(I135=5,0,10))</f>
        <v/>
      </c>
      <c r="L135" t="str">
        <f>CONCATENATE(B135,"T")</f>
        <v>3081T</v>
      </c>
      <c r="M135" t="str">
        <f>CONCATENATE(B135,"A")</f>
        <v>3081A</v>
      </c>
      <c r="N135" t="str">
        <f>CONCATENATE(B135,"C")</f>
        <v>3081C</v>
      </c>
      <c r="O135" t="str">
        <f>CONCATENATE(B135,"O")</f>
        <v>3081O</v>
      </c>
      <c r="P135">
        <f>IF(D135&lt;&gt;"",0,1)</f>
        <v>1</v>
      </c>
      <c r="Q135">
        <f>IF(E135&lt;&gt;"",0,1)</f>
        <v>1</v>
      </c>
      <c r="R135">
        <f>IF(F135&lt;&gt;"",0,1)</f>
        <v>1</v>
      </c>
      <c r="S135">
        <f>IF(G135&lt;&gt;"",0,1)</f>
        <v>1</v>
      </c>
    </row>
    <row r="136" spans="1:19">
      <c r="A136" s="30" t="str">
        <f>Sheet1!M107</f>
        <v>Eastfield Infant and Nursery School</v>
      </c>
      <c r="B136" s="30">
        <f>Sheet1!N107</f>
        <v>2246</v>
      </c>
      <c r="D136" s="40" t="str">
        <f>Sheet1!O107</f>
        <v/>
      </c>
      <c r="E136" s="40" t="str">
        <f>Sheet1!P107</f>
        <v/>
      </c>
      <c r="F136" s="40" t="str">
        <f>Sheet1!Q107</f>
        <v/>
      </c>
      <c r="G136" s="40" t="str">
        <f>Sheet1!R107</f>
        <v/>
      </c>
      <c r="I136">
        <f>LEN(F136)</f>
        <v>0</v>
      </c>
      <c r="J136" t="str">
        <f>IF(I136=0,"",IF(I136=5,0,10))</f>
        <v/>
      </c>
      <c r="L136" t="str">
        <f>CONCATENATE(B136,"T")</f>
        <v>2246T</v>
      </c>
      <c r="M136" t="str">
        <f>CONCATENATE(B136,"A")</f>
        <v>2246A</v>
      </c>
      <c r="N136" t="str">
        <f>CONCATENATE(B136,"C")</f>
        <v>2246C</v>
      </c>
      <c r="O136" t="str">
        <f>CONCATENATE(B136,"O")</f>
        <v>2246O</v>
      </c>
      <c r="P136">
        <f>IF(D136&lt;&gt;"",0,1)</f>
        <v>1</v>
      </c>
      <c r="Q136">
        <f>IF(E136&lt;&gt;"",0,1)</f>
        <v>1</v>
      </c>
      <c r="R136">
        <f>IF(F136&lt;&gt;"",0,1)</f>
        <v>1</v>
      </c>
      <c r="S136">
        <f>IF(G136&lt;&gt;"",0,1)</f>
        <v>1</v>
      </c>
    </row>
    <row r="137" spans="1:19">
      <c r="A137" s="30" t="str">
        <f>Sheet1!M108</f>
        <v>St Helen's primary School</v>
      </c>
      <c r="B137" s="30">
        <f>Sheet1!N108</f>
        <v>5200</v>
      </c>
      <c r="D137" s="40" t="str">
        <f>Sheet1!O108</f>
        <v/>
      </c>
      <c r="E137" s="40" t="str">
        <f>Sheet1!P108</f>
        <v/>
      </c>
      <c r="F137" s="40" t="str">
        <f>Sheet1!Q108</f>
        <v/>
      </c>
      <c r="G137" s="40" t="str">
        <f>Sheet1!R108</f>
        <v/>
      </c>
      <c r="I137">
        <f>LEN(F137)</f>
        <v>0</v>
      </c>
      <c r="J137" t="str">
        <f>IF(I137=0,"",IF(I137=5,0,10))</f>
        <v/>
      </c>
      <c r="L137" t="str">
        <f>CONCATENATE(B137,"T")</f>
        <v>5200T</v>
      </c>
      <c r="M137" t="str">
        <f>CONCATENATE(B137,"A")</f>
        <v>5200A</v>
      </c>
      <c r="N137" t="str">
        <f>CONCATENATE(B137,"C")</f>
        <v>5200C</v>
      </c>
      <c r="O137" t="str">
        <f>CONCATENATE(B137,"O")</f>
        <v>5200O</v>
      </c>
      <c r="P137">
        <f>IF(D137&lt;&gt;"",0,1)</f>
        <v>1</v>
      </c>
      <c r="Q137">
        <f>IF(E137&lt;&gt;"",0,1)</f>
        <v>1</v>
      </c>
      <c r="R137">
        <f>IF(F137&lt;&gt;"",0,1)</f>
        <v>1</v>
      </c>
      <c r="S137">
        <f>IF(G137&lt;&gt;"",0,1)</f>
        <v>1</v>
      </c>
    </row>
    <row r="138" spans="1:19">
      <c r="A138" s="30" t="str">
        <f>Sheet1!M109</f>
        <v>Fordham CofE Primary School</v>
      </c>
      <c r="B138" s="30">
        <f>Sheet1!N109</f>
        <v>3014</v>
      </c>
      <c r="D138" s="40" t="str">
        <f>Sheet1!O109</f>
        <v/>
      </c>
      <c r="E138" s="40" t="str">
        <f>Sheet1!P109</f>
        <v/>
      </c>
      <c r="F138" s="40" t="str">
        <f>Sheet1!Q109</f>
        <v/>
      </c>
      <c r="G138" s="40" t="str">
        <f>Sheet1!R109</f>
        <v/>
      </c>
      <c r="I138">
        <f>LEN(F138)</f>
        <v>0</v>
      </c>
      <c r="J138" t="str">
        <f>IF(I138=0,"",IF(I138=5,0,10))</f>
        <v/>
      </c>
      <c r="L138" t="str">
        <f>CONCATENATE(B138,"T")</f>
        <v>3014T</v>
      </c>
      <c r="M138" t="str">
        <f>CONCATENATE(B138,"A")</f>
        <v>3014A</v>
      </c>
      <c r="N138" t="str">
        <f>CONCATENATE(B138,"C")</f>
        <v>3014C</v>
      </c>
      <c r="O138" t="str">
        <f>CONCATENATE(B138,"O")</f>
        <v>3014O</v>
      </c>
      <c r="P138">
        <f>IF(D138&lt;&gt;"",0,1)</f>
        <v>1</v>
      </c>
      <c r="Q138">
        <f>IF(E138&lt;&gt;"",0,1)</f>
        <v>1</v>
      </c>
      <c r="R138">
        <f>IF(F138&lt;&gt;"",0,1)</f>
        <v>1</v>
      </c>
      <c r="S138">
        <f>IF(G138&lt;&gt;"",0,1)</f>
        <v>1</v>
      </c>
    </row>
    <row r="139" spans="1:19">
      <c r="A139" s="30" t="str">
        <f>Sheet1!M110</f>
        <v>Samuel Pepys School</v>
      </c>
      <c r="B139" s="30">
        <f>Sheet1!N110</f>
        <v>7023</v>
      </c>
      <c r="D139" s="40" t="str">
        <f>Sheet1!O110</f>
        <v/>
      </c>
      <c r="E139" s="40" t="str">
        <f>Sheet1!P110</f>
        <v/>
      </c>
      <c r="F139" s="40" t="str">
        <f>Sheet1!Q110</f>
        <v/>
      </c>
      <c r="G139" s="40" t="str">
        <f>Sheet1!R110</f>
        <v/>
      </c>
      <c r="I139">
        <f>LEN(F139)</f>
        <v>0</v>
      </c>
      <c r="J139" t="str">
        <f>IF(I139=0,"",IF(I139=5,0,10))</f>
        <v/>
      </c>
      <c r="L139" t="str">
        <f>CONCATENATE(B139,"T")</f>
        <v>7023T</v>
      </c>
      <c r="M139" t="str">
        <f>CONCATENATE(B139,"A")</f>
        <v>7023A</v>
      </c>
      <c r="N139" t="str">
        <f>CONCATENATE(B139,"C")</f>
        <v>7023C</v>
      </c>
      <c r="O139" t="str">
        <f>CONCATENATE(B139,"O")</f>
        <v>7023O</v>
      </c>
      <c r="P139">
        <f>IF(D139&lt;&gt;"",0,1)</f>
        <v>1</v>
      </c>
      <c r="Q139">
        <f>IF(E139&lt;&gt;"",0,1)</f>
        <v>1</v>
      </c>
      <c r="R139">
        <f>IF(F139&lt;&gt;"",0,1)</f>
        <v>1</v>
      </c>
      <c r="S139">
        <f>IF(G139&lt;&gt;"",0,1)</f>
        <v>1</v>
      </c>
    </row>
    <row r="140" spans="1:19">
      <c r="A140" s="30" t="str">
        <f>Sheet1!M111</f>
        <v>Huntingdon Nursery School</v>
      </c>
      <c r="B140" s="30">
        <f>Sheet1!N111</f>
        <v>1007</v>
      </c>
      <c r="D140" s="40" t="str">
        <f>Sheet1!O111</f>
        <v/>
      </c>
      <c r="E140" s="40" t="str">
        <f>Sheet1!P111</f>
        <v/>
      </c>
      <c r="F140" s="40" t="str">
        <f>Sheet1!Q111</f>
        <v/>
      </c>
      <c r="G140" s="40" t="str">
        <f>Sheet1!R111</f>
        <v/>
      </c>
      <c r="I140">
        <f>LEN(F140)</f>
        <v>0</v>
      </c>
      <c r="J140" t="str">
        <f>IF(I140=0,"",IF(I140=5,0,10))</f>
        <v/>
      </c>
      <c r="L140" t="str">
        <f>CONCATENATE(B140,"T")</f>
        <v>1007T</v>
      </c>
      <c r="M140" t="str">
        <f>CONCATENATE(B140,"A")</f>
        <v>1007A</v>
      </c>
      <c r="N140" t="str">
        <f>CONCATENATE(B140,"C")</f>
        <v>1007C</v>
      </c>
      <c r="O140" t="str">
        <f>CONCATENATE(B140,"O")</f>
        <v>1007O</v>
      </c>
      <c r="P140">
        <f>IF(D140&lt;&gt;"",0,1)</f>
        <v>1</v>
      </c>
      <c r="Q140">
        <f>IF(E140&lt;&gt;"",0,1)</f>
        <v>1</v>
      </c>
      <c r="R140">
        <f>IF(F140&lt;&gt;"",0,1)</f>
        <v>1</v>
      </c>
      <c r="S140">
        <f>IF(G140&lt;&gt;"",0,1)</f>
        <v>1</v>
      </c>
    </row>
    <row r="141" spans="1:19">
      <c r="A141" s="30" t="str">
        <f>Sheet1!M112</f>
        <v>Linton CofE Infant School</v>
      </c>
      <c r="B141" s="30">
        <f>Sheet1!N112</f>
        <v>3317</v>
      </c>
      <c r="D141" s="40" t="str">
        <f>Sheet1!O112</f>
        <v>Day 11</v>
      </c>
      <c r="E141" s="40" t="str">
        <f>Sheet1!P112</f>
        <v/>
      </c>
      <c r="F141" s="40" t="str">
        <f>Sheet1!Q112</f>
        <v/>
      </c>
      <c r="G141" s="40" t="str">
        <f>Sheet1!R112</f>
        <v/>
      </c>
      <c r="I141">
        <f>LEN(F141)</f>
        <v>0</v>
      </c>
      <c r="J141" t="str">
        <f>IF(I141=0,"",IF(I141=5,0,10))</f>
        <v/>
      </c>
      <c r="L141" t="str">
        <f>CONCATENATE(B141,"T")</f>
        <v>3317T</v>
      </c>
      <c r="M141" t="str">
        <f>CONCATENATE(B141,"A")</f>
        <v>3317A</v>
      </c>
      <c r="N141" t="str">
        <f>CONCATENATE(B141,"C")</f>
        <v>3317C</v>
      </c>
      <c r="O141" t="str">
        <f>CONCATENATE(B141,"O")</f>
        <v>3317O</v>
      </c>
      <c r="P141">
        <f>IF(D141&lt;&gt;"",0,1)</f>
        <v>0</v>
      </c>
      <c r="Q141">
        <f>IF(E141&lt;&gt;"",0,1)</f>
        <v>1</v>
      </c>
      <c r="R141">
        <f>IF(F141&lt;&gt;"",0,1)</f>
        <v>1</v>
      </c>
      <c r="S141">
        <f>IF(G141&lt;&gt;"",0,1)</f>
        <v>1</v>
      </c>
    </row>
    <row r="142" spans="1:19">
      <c r="A142" s="30" t="str">
        <f>Sheet1!M113</f>
        <v>Elton CofE Primary School of the Foundation of Frances and Jane Proby</v>
      </c>
      <c r="B142" s="30">
        <f>Sheet1!N113</f>
        <v>3368</v>
      </c>
      <c r="D142" s="40" t="str">
        <f>Sheet1!O113</f>
        <v/>
      </c>
      <c r="E142" s="40" t="str">
        <f>Sheet1!P113</f>
        <v/>
      </c>
      <c r="F142" s="40" t="str">
        <f>Sheet1!Q113</f>
        <v/>
      </c>
      <c r="G142" s="40" t="str">
        <f>Sheet1!R113</f>
        <v/>
      </c>
      <c r="I142">
        <f>LEN(F142)</f>
        <v>0</v>
      </c>
      <c r="L142" t="str">
        <f>CONCATENATE(B142,"T")</f>
        <v>3368T</v>
      </c>
      <c r="M142" t="str">
        <f>CONCATENATE(B142,"A")</f>
        <v>3368A</v>
      </c>
      <c r="N142" t="str">
        <f>CONCATENATE(B142,"C")</f>
        <v>3368C</v>
      </c>
      <c r="O142" t="str">
        <f>CONCATENATE(B142,"O")</f>
        <v>3368O</v>
      </c>
      <c r="P142">
        <f>IF(D142&lt;&gt;"",0,1)</f>
        <v>1</v>
      </c>
      <c r="Q142">
        <f>IF(E142&lt;&gt;"",0,1)</f>
        <v>1</v>
      </c>
      <c r="R142">
        <f>IF(F142&lt;&gt;"",0,1)</f>
        <v>1</v>
      </c>
      <c r="S142">
        <f>IF(G142&lt;&gt;"",0,1)</f>
        <v>1</v>
      </c>
    </row>
    <row r="143" spans="1:19">
      <c r="A143" s="30" t="str">
        <f>Sheet1!M114</f>
        <v>Shirley Community Primary School</v>
      </c>
      <c r="B143" s="30">
        <f>Sheet1!N114</f>
        <v>2115</v>
      </c>
      <c r="D143" s="40" t="str">
        <f>Sheet1!O114</f>
        <v>Day 11</v>
      </c>
      <c r="E143" s="40" t="str">
        <f>Sheet1!P114</f>
        <v/>
      </c>
      <c r="F143" s="40" t="str">
        <f>Sheet1!Q114</f>
        <v/>
      </c>
      <c r="G143" s="40" t="str">
        <f>Sheet1!R114</f>
        <v/>
      </c>
      <c r="I143">
        <f>LEN(F143)</f>
        <v>0</v>
      </c>
      <c r="L143" t="str">
        <f>CONCATENATE(B143,"T")</f>
        <v>2115T</v>
      </c>
      <c r="M143" t="str">
        <f>CONCATENATE(B143,"A")</f>
        <v>2115A</v>
      </c>
      <c r="N143" t="str">
        <f>CONCATENATE(B143,"C")</f>
        <v>2115C</v>
      </c>
      <c r="O143" t="str">
        <f>CONCATENATE(B143,"O")</f>
        <v>2115O</v>
      </c>
      <c r="P143">
        <f>IF(D143&lt;&gt;"",0,1)</f>
        <v>0</v>
      </c>
      <c r="Q143">
        <f>IF(E143&lt;&gt;"",0,1)</f>
        <v>1</v>
      </c>
      <c r="R143">
        <f>IF(F143&lt;&gt;"",0,1)</f>
        <v>1</v>
      </c>
      <c r="S143">
        <f>IF(G143&lt;&gt;"",0,1)</f>
        <v>1</v>
      </c>
    </row>
    <row r="144" spans="1:19">
      <c r="A144" s="30" t="str">
        <f>Sheet1!M115</f>
        <v>Castle School, Cambridge</v>
      </c>
      <c r="B144" s="30">
        <f>Sheet1!N115</f>
        <v>7026</v>
      </c>
      <c r="D144" s="40" t="str">
        <f>Sheet1!O115</f>
        <v/>
      </c>
      <c r="E144" s="40" t="str">
        <f>Sheet1!P115</f>
        <v/>
      </c>
      <c r="F144" s="40" t="str">
        <f>Sheet1!Q115</f>
        <v/>
      </c>
      <c r="G144" s="40" t="str">
        <f>Sheet1!R115</f>
        <v/>
      </c>
      <c r="I144">
        <f>LEN(F144)</f>
        <v>0</v>
      </c>
      <c r="L144" t="str">
        <f>CONCATENATE(B144,"T")</f>
        <v>7026T</v>
      </c>
      <c r="M144" t="str">
        <f>CONCATENATE(B144,"A")</f>
        <v>7026A</v>
      </c>
      <c r="N144" t="str">
        <f>CONCATENATE(B144,"C")</f>
        <v>7026C</v>
      </c>
      <c r="O144" t="str">
        <f>CONCATENATE(B144,"O")</f>
        <v>7026O</v>
      </c>
      <c r="P144">
        <f>IF(D144&lt;&gt;"",0,1)</f>
        <v>1</v>
      </c>
      <c r="Q144">
        <f>IF(E144&lt;&gt;"",0,1)</f>
        <v>1</v>
      </c>
      <c r="R144">
        <f>IF(F144&lt;&gt;"",0,1)</f>
        <v>1</v>
      </c>
      <c r="S144">
        <f>IF(G144&lt;&gt;"",0,1)</f>
        <v>1</v>
      </c>
    </row>
    <row r="145" spans="1:19">
      <c r="A145" s="30" t="str">
        <f>Sheet1!M116</f>
        <v>The Vine Inter-Church Primary School</v>
      </c>
      <c r="B145" s="30">
        <f>Sheet1!N116</f>
        <v>3389</v>
      </c>
      <c r="D145" s="40" t="str">
        <f>Sheet1!O116</f>
        <v/>
      </c>
      <c r="E145" s="40" t="str">
        <f>Sheet1!P116</f>
        <v/>
      </c>
      <c r="F145" s="40" t="str">
        <f>Sheet1!Q116</f>
        <v/>
      </c>
      <c r="G145" s="40" t="str">
        <f>Sheet1!R116</f>
        <v/>
      </c>
      <c r="I145">
        <f>LEN(F145)</f>
        <v>0</v>
      </c>
      <c r="L145" t="str">
        <f>CONCATENATE(B145,"T")</f>
        <v>3389T</v>
      </c>
      <c r="M145" t="str">
        <f>CONCATENATE(B145,"A")</f>
        <v>3389A</v>
      </c>
      <c r="N145" t="str">
        <f>CONCATENATE(B145,"C")</f>
        <v>3389C</v>
      </c>
      <c r="O145" t="str">
        <f>CONCATENATE(B145,"O")</f>
        <v>3389O</v>
      </c>
      <c r="P145">
        <f>IF(D145&lt;&gt;"",0,1)</f>
        <v>1</v>
      </c>
      <c r="Q145">
        <f>IF(E145&lt;&gt;"",0,1)</f>
        <v>1</v>
      </c>
      <c r="R145">
        <f>IF(F145&lt;&gt;"",0,1)</f>
        <v>1</v>
      </c>
      <c r="S145">
        <f>IF(G145&lt;&gt;"",0,1)</f>
        <v>1</v>
      </c>
    </row>
    <row r="146" spans="1:19">
      <c r="A146" s="30" t="e">
        <f>Sheet1!M117</f>
        <v>#N/A</v>
      </c>
      <c r="B146" s="30">
        <f>Sheet1!N117</f>
        <v>0</v>
      </c>
      <c r="D146" s="40" t="str">
        <f>Sheet1!O117</f>
        <v/>
      </c>
      <c r="E146" s="40" t="str">
        <f>Sheet1!P117</f>
        <v/>
      </c>
      <c r="F146" s="40" t="str">
        <f>Sheet1!Q117</f>
        <v/>
      </c>
      <c r="G146" s="40" t="str">
        <f>Sheet1!R117</f>
        <v/>
      </c>
      <c r="I146">
        <f>LEN(F146)</f>
        <v>0</v>
      </c>
      <c r="L146" t="str">
        <f>CONCATENATE(B146,"T")</f>
        <v>0T</v>
      </c>
      <c r="M146" t="str">
        <f>CONCATENATE(B146,"A")</f>
        <v>0A</v>
      </c>
      <c r="N146" t="str">
        <f>CONCATENATE(B146,"C")</f>
        <v>0C</v>
      </c>
      <c r="O146" t="str">
        <f>CONCATENATE(B146,"O")</f>
        <v>0O</v>
      </c>
      <c r="P146">
        <f>IF(D146&lt;&gt;"",0,1)</f>
        <v>1</v>
      </c>
      <c r="Q146">
        <f>IF(E146&lt;&gt;"",0,1)</f>
        <v>1</v>
      </c>
      <c r="R146">
        <f>IF(F146&lt;&gt;"",0,1)</f>
        <v>1</v>
      </c>
      <c r="S146">
        <f>IF(G146&lt;&gt;"",0,1)</f>
        <v>1</v>
      </c>
    </row>
    <row r="147" spans="1:19">
      <c r="A147" s="30" t="e">
        <f>Sheet1!M118</f>
        <v>#N/A</v>
      </c>
      <c r="B147" s="30">
        <f>Sheet1!N118</f>
        <v>0</v>
      </c>
      <c r="D147" s="40" t="str">
        <f>Sheet1!O118</f>
        <v/>
      </c>
      <c r="E147" s="40" t="str">
        <f>Sheet1!P118</f>
        <v/>
      </c>
      <c r="F147" s="40" t="str">
        <f>Sheet1!Q118</f>
        <v/>
      </c>
      <c r="G147" s="40" t="str">
        <f>Sheet1!R118</f>
        <v/>
      </c>
      <c r="I147">
        <f>LEN(F147)</f>
        <v>0</v>
      </c>
      <c r="L147" t="str">
        <f>CONCATENATE(B147,"T")</f>
        <v>0T</v>
      </c>
      <c r="M147" t="str">
        <f>CONCATENATE(B147,"A")</f>
        <v>0A</v>
      </c>
      <c r="N147" t="str">
        <f>CONCATENATE(B147,"C")</f>
        <v>0C</v>
      </c>
      <c r="O147" t="str">
        <f>CONCATENATE(B147,"O")</f>
        <v>0O</v>
      </c>
      <c r="P147">
        <f>IF(D147&lt;&gt;"",0,1)</f>
        <v>1</v>
      </c>
      <c r="Q147">
        <f>IF(E147&lt;&gt;"",0,1)</f>
        <v>1</v>
      </c>
      <c r="R147">
        <f>IF(F147&lt;&gt;"",0,1)</f>
        <v>1</v>
      </c>
      <c r="S147">
        <f>IF(G147&lt;&gt;"",0,1)</f>
        <v>1</v>
      </c>
    </row>
    <row r="148" spans="1:19">
      <c r="A148" s="30" t="e">
        <f>Sheet1!M119</f>
        <v>#N/A</v>
      </c>
      <c r="B148" s="30">
        <f>Sheet1!N119</f>
        <v>0</v>
      </c>
      <c r="D148" s="40" t="str">
        <f>Sheet1!O119</f>
        <v/>
      </c>
      <c r="E148" s="40" t="str">
        <f>Sheet1!P119</f>
        <v/>
      </c>
      <c r="F148" s="40" t="str">
        <f>Sheet1!Q119</f>
        <v/>
      </c>
      <c r="G148" s="40" t="str">
        <f>Sheet1!R119</f>
        <v/>
      </c>
      <c r="I148">
        <f>LEN(F148)</f>
        <v>0</v>
      </c>
      <c r="L148" t="str">
        <f>CONCATENATE(B148,"T")</f>
        <v>0T</v>
      </c>
      <c r="M148" t="str">
        <f>CONCATENATE(B148,"A")</f>
        <v>0A</v>
      </c>
      <c r="N148" t="str">
        <f>CONCATENATE(B148,"C")</f>
        <v>0C</v>
      </c>
      <c r="O148" t="str">
        <f>CONCATENATE(B148,"O")</f>
        <v>0O</v>
      </c>
      <c r="P148">
        <f>IF(D148&lt;&gt;"",0,1)</f>
        <v>1</v>
      </c>
      <c r="Q148">
        <f>IF(E148&lt;&gt;"",0,1)</f>
        <v>1</v>
      </c>
      <c r="R148">
        <f>IF(F148&lt;&gt;"",0,1)</f>
        <v>1</v>
      </c>
      <c r="S148">
        <f>IF(G148&lt;&gt;"",0,1)</f>
        <v>1</v>
      </c>
    </row>
    <row r="149" spans="1:19">
      <c r="A149" s="30" t="e">
        <f>Sheet1!M120</f>
        <v>#N/A</v>
      </c>
      <c r="B149" s="30">
        <f>Sheet1!N120</f>
        <v>0</v>
      </c>
      <c r="D149" s="40" t="str">
        <f>Sheet1!O120</f>
        <v/>
      </c>
      <c r="E149" s="40" t="str">
        <f>Sheet1!P120</f>
        <v/>
      </c>
      <c r="F149" s="40" t="str">
        <f>Sheet1!Q120</f>
        <v/>
      </c>
      <c r="G149" s="40" t="str">
        <f>Sheet1!R120</f>
        <v/>
      </c>
      <c r="I149">
        <f>LEN(F149)</f>
        <v>0</v>
      </c>
      <c r="L149" t="str">
        <f>CONCATENATE(B149,"T")</f>
        <v>0T</v>
      </c>
      <c r="M149" t="str">
        <f>CONCATENATE(B149,"A")</f>
        <v>0A</v>
      </c>
      <c r="N149" t="str">
        <f>CONCATENATE(B149,"C")</f>
        <v>0C</v>
      </c>
      <c r="O149" t="str">
        <f>CONCATENATE(B149,"O")</f>
        <v>0O</v>
      </c>
      <c r="P149">
        <f>IF(D149&lt;&gt;"",0,1)</f>
        <v>1</v>
      </c>
      <c r="Q149">
        <f>IF(E149&lt;&gt;"",0,1)</f>
        <v>1</v>
      </c>
      <c r="R149">
        <f>IF(F149&lt;&gt;"",0,1)</f>
        <v>1</v>
      </c>
      <c r="S149">
        <f>IF(G149&lt;&gt;"",0,1)</f>
        <v>1</v>
      </c>
    </row>
    <row r="150" spans="1:19">
      <c r="A150" s="30" t="e">
        <f>Sheet1!M121</f>
        <v>#N/A</v>
      </c>
      <c r="B150" s="30">
        <f>Sheet1!N121</f>
        <v>0</v>
      </c>
      <c r="D150" s="40" t="str">
        <f>Sheet1!O121</f>
        <v/>
      </c>
      <c r="E150" s="40" t="str">
        <f>Sheet1!P121</f>
        <v/>
      </c>
      <c r="F150" s="40" t="str">
        <f>Sheet1!Q121</f>
        <v/>
      </c>
      <c r="G150" s="40" t="str">
        <f>Sheet1!R121</f>
        <v/>
      </c>
      <c r="I150">
        <f>LEN(F150)</f>
        <v>0</v>
      </c>
      <c r="L150" t="str">
        <f>CONCATENATE(B150,"T")</f>
        <v>0T</v>
      </c>
      <c r="M150" t="str">
        <f>CONCATENATE(B150,"A")</f>
        <v>0A</v>
      </c>
      <c r="N150" t="str">
        <f>CONCATENATE(B150,"C")</f>
        <v>0C</v>
      </c>
      <c r="O150" t="str">
        <f>CONCATENATE(B150,"O")</f>
        <v>0O</v>
      </c>
      <c r="P150">
        <f>IF(D150&lt;&gt;"",0,1)</f>
        <v>1</v>
      </c>
      <c r="Q150">
        <f>IF(E150&lt;&gt;"",0,1)</f>
        <v>1</v>
      </c>
      <c r="R150">
        <f>IF(F150&lt;&gt;"",0,1)</f>
        <v>1</v>
      </c>
      <c r="S150">
        <f>IF(G150&lt;&gt;"",0,1)</f>
        <v>1</v>
      </c>
    </row>
    <row r="151" spans="1:19">
      <c r="A151" s="30" t="e">
        <f>Sheet1!M122</f>
        <v>#N/A</v>
      </c>
      <c r="B151" s="30">
        <f>Sheet1!N122</f>
        <v>0</v>
      </c>
      <c r="D151" s="40" t="str">
        <f>Sheet1!O122</f>
        <v/>
      </c>
      <c r="E151" s="40" t="str">
        <f>Sheet1!P122</f>
        <v/>
      </c>
      <c r="F151" s="40" t="str">
        <f>Sheet1!Q122</f>
        <v/>
      </c>
      <c r="G151" s="40" t="str">
        <f>Sheet1!R122</f>
        <v/>
      </c>
      <c r="I151">
        <f>LEN(F151)</f>
        <v>0</v>
      </c>
      <c r="L151" t="str">
        <f>CONCATENATE(B151,"T")</f>
        <v>0T</v>
      </c>
      <c r="M151" t="str">
        <f>CONCATENATE(B151,"A")</f>
        <v>0A</v>
      </c>
      <c r="N151" t="str">
        <f>CONCATENATE(B151,"C")</f>
        <v>0C</v>
      </c>
      <c r="O151" t="str">
        <f>CONCATENATE(B151,"O")</f>
        <v>0O</v>
      </c>
      <c r="P151">
        <f>IF(D151&lt;&gt;"",0,1)</f>
        <v>1</v>
      </c>
      <c r="Q151">
        <f>IF(E151&lt;&gt;"",0,1)</f>
        <v>1</v>
      </c>
      <c r="R151">
        <f>IF(F151&lt;&gt;"",0,1)</f>
        <v>1</v>
      </c>
      <c r="S151">
        <f>IF(G151&lt;&gt;"",0,1)</f>
        <v>1</v>
      </c>
    </row>
    <row r="152" spans="1:19">
      <c r="A152" s="30" t="e">
        <f>Sheet1!M123</f>
        <v>#N/A</v>
      </c>
      <c r="B152" s="30">
        <f>Sheet1!N123</f>
        <v>0</v>
      </c>
      <c r="D152" s="40" t="str">
        <f>Sheet1!O123</f>
        <v/>
      </c>
      <c r="E152" s="40" t="str">
        <f>Sheet1!P123</f>
        <v/>
      </c>
      <c r="F152" s="40" t="str">
        <f>Sheet1!Q123</f>
        <v/>
      </c>
      <c r="G152" s="40" t="str">
        <f>Sheet1!R123</f>
        <v/>
      </c>
      <c r="I152">
        <f>LEN(F152)</f>
        <v>0</v>
      </c>
      <c r="L152" t="str">
        <f>CONCATENATE(B152,"T")</f>
        <v>0T</v>
      </c>
      <c r="M152" t="str">
        <f>CONCATENATE(B152,"A")</f>
        <v>0A</v>
      </c>
      <c r="N152" t="str">
        <f>CONCATENATE(B152,"C")</f>
        <v>0C</v>
      </c>
      <c r="O152" t="str">
        <f>CONCATENATE(B152,"O")</f>
        <v>0O</v>
      </c>
      <c r="P152">
        <f>IF(D152&lt;&gt;"",0,1)</f>
        <v>1</v>
      </c>
      <c r="Q152">
        <f>IF(E152&lt;&gt;"",0,1)</f>
        <v>1</v>
      </c>
      <c r="R152">
        <f>IF(F152&lt;&gt;"",0,1)</f>
        <v>1</v>
      </c>
      <c r="S152">
        <f>IF(G152&lt;&gt;"",0,1)</f>
        <v>1</v>
      </c>
    </row>
  </sheetData>
  <sheetProtection algorithmName="SHA-512" hashValue="rms8PD2O509hWCNAP1UZwTUnNeeujeDNmGfT7hpOvHHKAQELb99/t5jSYpIoC97oHYl2plcoHvt7SOKwdX7MdA==" saltValue="AvSSpOX+nuUG9bP2ielOZA==" spinCount="100000" sheet="1" objects="1" scenarios="1"/>
  <mergeCells count="1">
    <mergeCell ref="AA29:AD29"/>
  </mergeCells>
  <conditionalFormatting sqref="A31:A145">
    <cfRule type="duplicateValues" dxfId="170" priority="1"/>
  </conditionalFormatting>
  <pageMargins left="0.7" right="0.7" top="0.75" bottom="0.75" header="0.3" footer="0.3"/>
  <headerFooter scaleWithDoc="1" alignWithMargins="0" differentFirst="0" differentOddEven="0"/>
  <drawing r:id="rId1"/>
  <extLst/>
</worksheet>
</file>

<file path=xl/worksheets/sheet9.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codeName="Sheet1"/>
  <dimension ref="A1:K111"/>
  <sheetViews>
    <sheetView view="normal" workbookViewId="0">
      <selection pane="topLeft" activeCell="E5" sqref="E5"/>
    </sheetView>
  </sheetViews>
  <sheetFormatPr defaultRowHeight="14.5"/>
  <sheetData>
    <row r="1" spans="3:11" s="253" customFormat="1" ht="61.5" customHeight="1">
      <c r="C1" s="315" t="s">
        <v>102</v>
      </c>
      <c r="D1" s="315"/>
      <c r="E1" s="315"/>
      <c r="F1" s="315"/>
      <c r="H1" s="316" t="s">
        <v>914</v>
      </c>
      <c r="I1" s="316"/>
      <c r="J1" s="316"/>
      <c r="K1" s="316"/>
    </row>
    <row r="2" spans="3:11">
      <c r="C2" t="s">
        <v>103</v>
      </c>
      <c r="D2" t="s">
        <v>104</v>
      </c>
      <c r="E2" t="s">
        <v>105</v>
      </c>
      <c r="F2" t="s">
        <v>106</v>
      </c>
      <c r="H2" t="s">
        <v>103</v>
      </c>
      <c r="I2" t="s">
        <v>104</v>
      </c>
      <c r="J2" t="s">
        <v>105</v>
      </c>
      <c r="K2" t="s">
        <v>106</v>
      </c>
    </row>
    <row r="3" spans="1:11">
      <c r="A3" t="s">
        <v>107</v>
      </c>
      <c r="B3">
        <v>3373</v>
      </c>
      <c r="C3" t="s">
        <v>108</v>
      </c>
      <c r="D3" t="s">
        <v>108</v>
      </c>
      <c r="E3" t="s">
        <v>109</v>
      </c>
      <c r="F3" t="s">
        <v>108</v>
      </c>
      <c r="H3" t="s">
        <v>109</v>
      </c>
      <c r="I3" t="s">
        <v>109</v>
      </c>
      <c r="J3" t="s">
        <v>109</v>
      </c>
      <c r="K3" t="s">
        <v>109</v>
      </c>
    </row>
    <row r="4" spans="1:11">
      <c r="A4" t="s">
        <v>110</v>
      </c>
      <c r="B4">
        <v>3061</v>
      </c>
      <c r="C4" t="s">
        <v>108</v>
      </c>
      <c r="D4" t="s">
        <v>108</v>
      </c>
      <c r="E4" t="s">
        <v>111</v>
      </c>
      <c r="F4" t="s">
        <v>108</v>
      </c>
      <c r="H4" t="s">
        <v>108</v>
      </c>
      <c r="I4" t="s">
        <v>108</v>
      </c>
      <c r="J4" t="s">
        <v>111</v>
      </c>
      <c r="K4" t="s">
        <v>108</v>
      </c>
    </row>
    <row r="5" spans="1:11">
      <c r="A5" t="s">
        <v>112</v>
      </c>
      <c r="B5">
        <v>2083</v>
      </c>
      <c r="C5" t="s">
        <v>108</v>
      </c>
      <c r="D5" t="s">
        <v>108</v>
      </c>
      <c r="E5" t="s">
        <v>108</v>
      </c>
      <c r="F5" t="s">
        <v>108</v>
      </c>
      <c r="H5" t="s">
        <v>108</v>
      </c>
      <c r="I5" t="s">
        <v>109</v>
      </c>
      <c r="J5" t="s">
        <v>108</v>
      </c>
      <c r="K5" t="s">
        <v>108</v>
      </c>
    </row>
    <row r="6" spans="1:11">
      <c r="A6" t="s">
        <v>113</v>
      </c>
      <c r="B6">
        <v>2118</v>
      </c>
      <c r="C6" t="s">
        <v>108</v>
      </c>
      <c r="D6" t="s">
        <v>108</v>
      </c>
      <c r="E6" t="s">
        <v>109</v>
      </c>
      <c r="F6" t="s">
        <v>108</v>
      </c>
      <c r="H6" t="s">
        <v>108</v>
      </c>
      <c r="I6" t="s">
        <v>108</v>
      </c>
      <c r="J6" t="s">
        <v>109</v>
      </c>
      <c r="K6" t="s">
        <v>108</v>
      </c>
    </row>
    <row r="7" spans="1:11">
      <c r="A7" t="s">
        <v>114</v>
      </c>
      <c r="B7">
        <v>2217</v>
      </c>
      <c r="C7" t="s">
        <v>108</v>
      </c>
      <c r="D7" t="s">
        <v>109</v>
      </c>
      <c r="E7" t="s">
        <v>109</v>
      </c>
      <c r="F7" t="s">
        <v>108</v>
      </c>
      <c r="H7" t="s">
        <v>108</v>
      </c>
      <c r="I7" t="s">
        <v>109</v>
      </c>
      <c r="J7" t="s">
        <v>109</v>
      </c>
      <c r="K7" t="s">
        <v>109</v>
      </c>
    </row>
    <row r="8" spans="1:11">
      <c r="A8" t="s">
        <v>115</v>
      </c>
      <c r="B8">
        <v>3067</v>
      </c>
      <c r="C8" t="s">
        <v>108</v>
      </c>
      <c r="D8" t="s">
        <v>108</v>
      </c>
      <c r="E8" t="s">
        <v>111</v>
      </c>
      <c r="F8" t="s">
        <v>108</v>
      </c>
      <c r="H8" t="s">
        <v>108</v>
      </c>
      <c r="I8" t="s">
        <v>108</v>
      </c>
      <c r="J8" t="s">
        <v>111</v>
      </c>
      <c r="K8" t="s">
        <v>108</v>
      </c>
    </row>
    <row r="9" spans="1:11">
      <c r="A9" t="s">
        <v>116</v>
      </c>
      <c r="B9">
        <v>3001</v>
      </c>
      <c r="C9" t="s">
        <v>108</v>
      </c>
      <c r="D9" t="s">
        <v>109</v>
      </c>
      <c r="E9" t="s">
        <v>109</v>
      </c>
      <c r="F9" t="s">
        <v>109</v>
      </c>
      <c r="H9" t="s">
        <v>108</v>
      </c>
      <c r="I9" t="s">
        <v>109</v>
      </c>
      <c r="J9" t="s">
        <v>109</v>
      </c>
      <c r="K9" t="s">
        <v>109</v>
      </c>
    </row>
    <row r="10" spans="1:11">
      <c r="A10" t="s">
        <v>117</v>
      </c>
      <c r="B10">
        <v>3301</v>
      </c>
      <c r="C10" t="s">
        <v>108</v>
      </c>
      <c r="D10" t="s">
        <v>109</v>
      </c>
      <c r="E10" t="s">
        <v>108</v>
      </c>
      <c r="F10" t="s">
        <v>108</v>
      </c>
      <c r="H10" t="s">
        <v>108</v>
      </c>
      <c r="I10" t="s">
        <v>109</v>
      </c>
      <c r="J10" t="s">
        <v>108</v>
      </c>
      <c r="K10" t="s">
        <v>108</v>
      </c>
    </row>
    <row r="11" spans="1:11">
      <c r="A11" t="s">
        <v>118</v>
      </c>
      <c r="B11">
        <v>2002</v>
      </c>
      <c r="C11" t="s">
        <v>108</v>
      </c>
      <c r="D11" t="s">
        <v>109</v>
      </c>
      <c r="E11" t="s">
        <v>108</v>
      </c>
      <c r="F11" t="s">
        <v>109</v>
      </c>
      <c r="H11" t="s">
        <v>108</v>
      </c>
      <c r="I11" t="s">
        <v>108</v>
      </c>
      <c r="J11" t="s">
        <v>111</v>
      </c>
      <c r="K11" t="s">
        <v>108</v>
      </c>
    </row>
    <row r="12" spans="1:11">
      <c r="A12" t="s">
        <v>119</v>
      </c>
      <c r="B12">
        <v>2082</v>
      </c>
      <c r="C12" t="s">
        <v>108</v>
      </c>
      <c r="D12" t="s">
        <v>108</v>
      </c>
      <c r="E12" t="s">
        <v>111</v>
      </c>
      <c r="F12" t="s">
        <v>108</v>
      </c>
      <c r="H12" t="s">
        <v>108</v>
      </c>
      <c r="I12" t="s">
        <v>108</v>
      </c>
      <c r="J12" t="s">
        <v>109</v>
      </c>
      <c r="K12" t="s">
        <v>109</v>
      </c>
    </row>
    <row r="13" spans="1:11">
      <c r="A13" t="s">
        <v>120</v>
      </c>
      <c r="B13">
        <v>3943</v>
      </c>
      <c r="C13" t="s">
        <v>108</v>
      </c>
      <c r="D13" t="s">
        <v>108</v>
      </c>
      <c r="E13" t="s">
        <v>108</v>
      </c>
      <c r="F13" t="s">
        <v>108</v>
      </c>
      <c r="H13" t="s">
        <v>108</v>
      </c>
      <c r="I13" t="s">
        <v>108</v>
      </c>
      <c r="J13" t="s">
        <v>108</v>
      </c>
      <c r="K13" t="s">
        <v>108</v>
      </c>
    </row>
    <row r="14" spans="1:11">
      <c r="A14" t="s">
        <v>121</v>
      </c>
      <c r="B14">
        <v>2060</v>
      </c>
      <c r="C14" t="s">
        <v>108</v>
      </c>
      <c r="D14" t="s">
        <v>109</v>
      </c>
      <c r="E14" t="s">
        <v>111</v>
      </c>
      <c r="F14" t="s">
        <v>109</v>
      </c>
      <c r="H14" t="s">
        <v>108</v>
      </c>
      <c r="I14" t="s">
        <v>108</v>
      </c>
      <c r="J14" t="s">
        <v>111</v>
      </c>
      <c r="K14" t="s">
        <v>108</v>
      </c>
    </row>
    <row r="15" spans="1:11">
      <c r="A15" t="s">
        <v>122</v>
      </c>
      <c r="B15">
        <v>2312</v>
      </c>
      <c r="C15" t="s">
        <v>109</v>
      </c>
      <c r="D15" t="s">
        <v>109</v>
      </c>
      <c r="E15" t="s">
        <v>109</v>
      </c>
      <c r="F15" t="s">
        <v>109</v>
      </c>
      <c r="H15" t="s">
        <v>108</v>
      </c>
      <c r="I15" t="s">
        <v>109</v>
      </c>
      <c r="J15" t="s">
        <v>109</v>
      </c>
      <c r="K15" t="s">
        <v>109</v>
      </c>
    </row>
    <row r="16" spans="1:11">
      <c r="A16" t="s">
        <v>123</v>
      </c>
      <c r="B16">
        <v>3942</v>
      </c>
      <c r="C16" t="s">
        <v>108</v>
      </c>
      <c r="D16" t="s">
        <v>109</v>
      </c>
      <c r="E16" t="s">
        <v>108</v>
      </c>
      <c r="F16" t="s">
        <v>109</v>
      </c>
      <c r="H16" t="s">
        <v>108</v>
      </c>
      <c r="I16" t="s">
        <v>109</v>
      </c>
      <c r="J16" t="s">
        <v>108</v>
      </c>
      <c r="K16" t="s">
        <v>109</v>
      </c>
    </row>
    <row r="17" spans="1:11">
      <c r="A17" t="s">
        <v>124</v>
      </c>
      <c r="B17">
        <v>3081</v>
      </c>
      <c r="C17" t="s">
        <v>108</v>
      </c>
      <c r="D17" t="s">
        <v>108</v>
      </c>
      <c r="E17" t="s">
        <v>108</v>
      </c>
      <c r="F17" t="s">
        <v>108</v>
      </c>
      <c r="H17" t="s">
        <v>109</v>
      </c>
      <c r="I17" t="s">
        <v>109</v>
      </c>
      <c r="J17" t="s">
        <v>109</v>
      </c>
      <c r="K17" t="s">
        <v>109</v>
      </c>
    </row>
    <row r="18" spans="1:11">
      <c r="A18" t="s">
        <v>125</v>
      </c>
      <c r="B18">
        <v>1005</v>
      </c>
      <c r="C18" t="s">
        <v>108</v>
      </c>
      <c r="D18" t="s">
        <v>109</v>
      </c>
      <c r="E18" t="s">
        <v>109</v>
      </c>
      <c r="F18" t="s">
        <v>109</v>
      </c>
      <c r="H18" t="s">
        <v>108</v>
      </c>
      <c r="I18" t="s">
        <v>109</v>
      </c>
      <c r="J18" t="s">
        <v>109</v>
      </c>
      <c r="K18" t="s">
        <v>109</v>
      </c>
    </row>
    <row r="19" spans="1:11">
      <c r="A19" t="s">
        <v>126</v>
      </c>
      <c r="B19">
        <v>3004</v>
      </c>
      <c r="C19" t="s">
        <v>108</v>
      </c>
      <c r="D19" t="s">
        <v>108</v>
      </c>
      <c r="E19" t="s">
        <v>109</v>
      </c>
      <c r="F19" t="s">
        <v>108</v>
      </c>
      <c r="H19" t="s">
        <v>109</v>
      </c>
      <c r="I19" t="s">
        <v>109</v>
      </c>
      <c r="J19" t="s">
        <v>109</v>
      </c>
      <c r="K19" t="s">
        <v>109</v>
      </c>
    </row>
    <row r="20" spans="1:11">
      <c r="A20" t="s">
        <v>127</v>
      </c>
      <c r="B20">
        <v>2452</v>
      </c>
      <c r="C20" t="s">
        <v>108</v>
      </c>
      <c r="D20" t="s">
        <v>109</v>
      </c>
      <c r="E20" t="s">
        <v>111</v>
      </c>
      <c r="F20" t="s">
        <v>109</v>
      </c>
      <c r="H20" t="s">
        <v>108</v>
      </c>
      <c r="I20" t="s">
        <v>109</v>
      </c>
      <c r="J20" t="s">
        <v>111</v>
      </c>
      <c r="K20" t="s">
        <v>109</v>
      </c>
    </row>
    <row r="21" spans="1:11">
      <c r="A21" t="s">
        <v>128</v>
      </c>
      <c r="B21">
        <v>2004</v>
      </c>
      <c r="C21" t="s">
        <v>108</v>
      </c>
      <c r="D21" t="s">
        <v>109</v>
      </c>
      <c r="E21" t="s">
        <v>109</v>
      </c>
      <c r="F21" t="s">
        <v>108</v>
      </c>
      <c r="H21" t="s">
        <v>108</v>
      </c>
      <c r="I21" t="s">
        <v>109</v>
      </c>
      <c r="J21" t="s">
        <v>109</v>
      </c>
      <c r="K21" t="s">
        <v>108</v>
      </c>
    </row>
    <row r="22" spans="1:11">
      <c r="A22" t="s">
        <v>129</v>
      </c>
      <c r="B22">
        <v>3050</v>
      </c>
      <c r="C22" t="s">
        <v>108</v>
      </c>
      <c r="D22" t="s">
        <v>109</v>
      </c>
      <c r="E22" t="s">
        <v>111</v>
      </c>
      <c r="F22" t="s">
        <v>108</v>
      </c>
      <c r="H22" t="s">
        <v>108</v>
      </c>
      <c r="I22" t="s">
        <v>109</v>
      </c>
      <c r="J22" t="s">
        <v>109</v>
      </c>
      <c r="K22" t="s">
        <v>109</v>
      </c>
    </row>
    <row r="23" spans="1:11">
      <c r="A23" t="s">
        <v>130</v>
      </c>
      <c r="B23">
        <v>3009</v>
      </c>
      <c r="C23" t="s">
        <v>108</v>
      </c>
      <c r="D23" t="s">
        <v>108</v>
      </c>
      <c r="E23" t="s">
        <v>109</v>
      </c>
      <c r="F23" t="s">
        <v>108</v>
      </c>
      <c r="H23" t="s">
        <v>108</v>
      </c>
      <c r="I23" t="s">
        <v>108</v>
      </c>
      <c r="J23" t="s">
        <v>109</v>
      </c>
      <c r="K23" t="s">
        <v>108</v>
      </c>
    </row>
    <row r="24" spans="1:11">
      <c r="A24" t="s">
        <v>131</v>
      </c>
      <c r="B24">
        <v>2091</v>
      </c>
      <c r="C24" t="s">
        <v>108</v>
      </c>
      <c r="D24" t="s">
        <v>108</v>
      </c>
      <c r="E24" t="s">
        <v>111</v>
      </c>
      <c r="F24" t="s">
        <v>108</v>
      </c>
      <c r="H24" t="s">
        <v>108</v>
      </c>
      <c r="I24" t="s">
        <v>108</v>
      </c>
      <c r="J24" t="s">
        <v>111</v>
      </c>
      <c r="K24" t="s">
        <v>108</v>
      </c>
    </row>
    <row r="25" spans="1:11">
      <c r="A25" t="s">
        <v>132</v>
      </c>
      <c r="B25">
        <v>2065</v>
      </c>
      <c r="C25" t="s">
        <v>109</v>
      </c>
      <c r="D25" t="s">
        <v>109</v>
      </c>
      <c r="E25" t="s">
        <v>109</v>
      </c>
      <c r="F25" t="s">
        <v>109</v>
      </c>
      <c r="H25" t="s">
        <v>109</v>
      </c>
      <c r="I25" t="s">
        <v>109</v>
      </c>
      <c r="J25" t="s">
        <v>109</v>
      </c>
      <c r="K25" t="s">
        <v>109</v>
      </c>
    </row>
    <row r="26" spans="1:11">
      <c r="A26" t="s">
        <v>133</v>
      </c>
      <c r="B26">
        <v>1006</v>
      </c>
      <c r="C26" t="s">
        <v>108</v>
      </c>
      <c r="D26" t="s">
        <v>109</v>
      </c>
      <c r="E26" t="s">
        <v>109</v>
      </c>
      <c r="F26" t="s">
        <v>109</v>
      </c>
      <c r="H26" t="s">
        <v>108</v>
      </c>
      <c r="I26" t="s">
        <v>109</v>
      </c>
      <c r="J26" t="s">
        <v>109</v>
      </c>
      <c r="K26" t="s">
        <v>109</v>
      </c>
    </row>
    <row r="27" spans="1:11">
      <c r="A27" t="s">
        <v>134</v>
      </c>
      <c r="B27">
        <v>2119</v>
      </c>
      <c r="C27" t="s">
        <v>108</v>
      </c>
      <c r="D27" t="s">
        <v>109</v>
      </c>
      <c r="E27" t="s">
        <v>111</v>
      </c>
      <c r="F27" t="s">
        <v>108</v>
      </c>
      <c r="H27" t="s">
        <v>108</v>
      </c>
      <c r="I27" t="s">
        <v>109</v>
      </c>
      <c r="J27" t="s">
        <v>111</v>
      </c>
      <c r="K27" t="s">
        <v>109</v>
      </c>
    </row>
    <row r="28" spans="1:11">
      <c r="A28" t="s">
        <v>135</v>
      </c>
      <c r="B28">
        <v>3011</v>
      </c>
      <c r="C28" t="s">
        <v>108</v>
      </c>
      <c r="D28" t="s">
        <v>108</v>
      </c>
      <c r="E28" t="s">
        <v>109</v>
      </c>
      <c r="F28" t="s">
        <v>108</v>
      </c>
      <c r="H28" t="s">
        <v>108</v>
      </c>
      <c r="I28" t="s">
        <v>108</v>
      </c>
      <c r="J28" t="s">
        <v>109</v>
      </c>
      <c r="K28" t="s">
        <v>108</v>
      </c>
    </row>
    <row r="29" spans="1:11">
      <c r="A29" t="s">
        <v>136</v>
      </c>
      <c r="B29">
        <v>2006</v>
      </c>
      <c r="C29" t="s">
        <v>108</v>
      </c>
      <c r="D29" t="s">
        <v>108</v>
      </c>
      <c r="E29" t="s">
        <v>111</v>
      </c>
      <c r="F29" t="s">
        <v>108</v>
      </c>
      <c r="H29" t="s">
        <v>108</v>
      </c>
      <c r="I29" t="s">
        <v>109</v>
      </c>
      <c r="J29" t="s">
        <v>109</v>
      </c>
      <c r="K29" t="s">
        <v>109</v>
      </c>
    </row>
    <row r="30" spans="1:11">
      <c r="A30" t="s">
        <v>137</v>
      </c>
      <c r="B30">
        <v>3012</v>
      </c>
      <c r="C30" t="s">
        <v>108</v>
      </c>
      <c r="D30" t="s">
        <v>108</v>
      </c>
      <c r="E30" t="s">
        <v>109</v>
      </c>
      <c r="F30" t="s">
        <v>108</v>
      </c>
      <c r="H30" t="s">
        <v>108</v>
      </c>
      <c r="I30" t="s">
        <v>109</v>
      </c>
      <c r="J30" t="s">
        <v>109</v>
      </c>
      <c r="K30" t="s">
        <v>109</v>
      </c>
    </row>
    <row r="31" spans="1:11">
      <c r="A31" t="s">
        <v>138</v>
      </c>
      <c r="B31">
        <v>3041</v>
      </c>
      <c r="C31" t="s">
        <v>108</v>
      </c>
      <c r="D31" t="s">
        <v>109</v>
      </c>
      <c r="E31" t="s">
        <v>108</v>
      </c>
      <c r="F31" t="s">
        <v>109</v>
      </c>
      <c r="H31" t="s">
        <v>109</v>
      </c>
      <c r="I31" t="s">
        <v>109</v>
      </c>
      <c r="J31" t="s">
        <v>109</v>
      </c>
      <c r="K31" t="s">
        <v>109</v>
      </c>
    </row>
    <row r="32" spans="1:11">
      <c r="A32" t="s">
        <v>139</v>
      </c>
      <c r="B32">
        <v>2246</v>
      </c>
      <c r="C32" t="s">
        <v>108</v>
      </c>
      <c r="D32" t="s">
        <v>109</v>
      </c>
      <c r="E32" t="s">
        <v>109</v>
      </c>
      <c r="F32" t="s">
        <v>109</v>
      </c>
      <c r="H32" t="s">
        <v>109</v>
      </c>
      <c r="I32" t="s">
        <v>109</v>
      </c>
      <c r="J32" t="s">
        <v>109</v>
      </c>
      <c r="K32" t="s">
        <v>109</v>
      </c>
    </row>
    <row r="33" spans="1:11">
      <c r="A33" t="s">
        <v>140</v>
      </c>
      <c r="B33">
        <v>3308</v>
      </c>
      <c r="C33" t="s">
        <v>108</v>
      </c>
      <c r="D33" t="s">
        <v>109</v>
      </c>
      <c r="E33" t="s">
        <v>109</v>
      </c>
      <c r="F33" t="s">
        <v>108</v>
      </c>
      <c r="H33" t="s">
        <v>108</v>
      </c>
      <c r="I33" t="s">
        <v>109</v>
      </c>
      <c r="J33" t="s">
        <v>109</v>
      </c>
      <c r="K33" t="s">
        <v>108</v>
      </c>
    </row>
    <row r="34" spans="1:11">
      <c r="A34" t="s">
        <v>141</v>
      </c>
      <c r="B34">
        <v>3368</v>
      </c>
      <c r="C34" t="s">
        <v>108</v>
      </c>
      <c r="D34" t="s">
        <v>109</v>
      </c>
      <c r="E34" t="s">
        <v>109</v>
      </c>
      <c r="F34" t="s">
        <v>109</v>
      </c>
      <c r="H34" t="s">
        <v>109</v>
      </c>
      <c r="I34" t="s">
        <v>109</v>
      </c>
      <c r="J34" t="s">
        <v>109</v>
      </c>
      <c r="K34" t="s">
        <v>109</v>
      </c>
    </row>
    <row r="35" spans="1:11">
      <c r="A35" t="s">
        <v>142</v>
      </c>
      <c r="B35">
        <v>2444</v>
      </c>
      <c r="C35" t="s">
        <v>108</v>
      </c>
      <c r="D35" t="s">
        <v>109</v>
      </c>
      <c r="E35" t="s">
        <v>108</v>
      </c>
      <c r="F35" t="s">
        <v>108</v>
      </c>
      <c r="H35" t="s">
        <v>108</v>
      </c>
      <c r="I35" t="s">
        <v>109</v>
      </c>
      <c r="J35" t="s">
        <v>108</v>
      </c>
      <c r="K35" t="s">
        <v>108</v>
      </c>
    </row>
    <row r="36" spans="1:11">
      <c r="A36" t="s">
        <v>143</v>
      </c>
      <c r="B36">
        <v>3074</v>
      </c>
      <c r="C36" t="s">
        <v>108</v>
      </c>
      <c r="D36" t="s">
        <v>109</v>
      </c>
      <c r="E36" t="s">
        <v>108</v>
      </c>
      <c r="F36" t="s">
        <v>109</v>
      </c>
      <c r="H36" t="s">
        <v>108</v>
      </c>
      <c r="I36" t="s">
        <v>108</v>
      </c>
      <c r="J36" t="s">
        <v>109</v>
      </c>
      <c r="K36" t="s">
        <v>108</v>
      </c>
    </row>
    <row r="37" spans="1:11">
      <c r="A37" t="s">
        <v>144</v>
      </c>
      <c r="B37">
        <v>2336</v>
      </c>
      <c r="C37" t="s">
        <v>108</v>
      </c>
      <c r="D37" t="s">
        <v>108</v>
      </c>
      <c r="E37" t="s">
        <v>111</v>
      </c>
      <c r="F37" t="s">
        <v>108</v>
      </c>
      <c r="H37" t="s">
        <v>108</v>
      </c>
      <c r="I37" t="s">
        <v>108</v>
      </c>
      <c r="J37" t="s">
        <v>111</v>
      </c>
      <c r="K37" t="s">
        <v>108</v>
      </c>
    </row>
    <row r="38" spans="1:11">
      <c r="A38" t="s">
        <v>145</v>
      </c>
      <c r="B38">
        <v>2010</v>
      </c>
      <c r="C38" t="s">
        <v>108</v>
      </c>
      <c r="D38" t="s">
        <v>109</v>
      </c>
      <c r="E38" t="s">
        <v>109</v>
      </c>
      <c r="F38" t="s">
        <v>109</v>
      </c>
      <c r="H38" t="s">
        <v>108</v>
      </c>
      <c r="I38" t="s">
        <v>109</v>
      </c>
      <c r="J38" t="s">
        <v>109</v>
      </c>
      <c r="K38" t="s">
        <v>109</v>
      </c>
    </row>
    <row r="39" spans="1:11">
      <c r="A39" t="s">
        <v>146</v>
      </c>
      <c r="B39">
        <v>3065</v>
      </c>
      <c r="C39" t="s">
        <v>108</v>
      </c>
      <c r="D39" t="s">
        <v>109</v>
      </c>
      <c r="E39" t="s">
        <v>109</v>
      </c>
      <c r="F39" t="s">
        <v>109</v>
      </c>
      <c r="H39" t="s">
        <v>109</v>
      </c>
      <c r="I39" t="s">
        <v>109</v>
      </c>
      <c r="J39" t="s">
        <v>109</v>
      </c>
      <c r="K39" t="s">
        <v>109</v>
      </c>
    </row>
    <row r="40" spans="1:11">
      <c r="A40" t="s">
        <v>147</v>
      </c>
      <c r="B40">
        <v>2011</v>
      </c>
      <c r="C40" t="s">
        <v>108</v>
      </c>
      <c r="D40" t="s">
        <v>109</v>
      </c>
      <c r="E40" t="s">
        <v>109</v>
      </c>
      <c r="F40" t="s">
        <v>109</v>
      </c>
      <c r="H40" t="s">
        <v>109</v>
      </c>
      <c r="I40" t="s">
        <v>109</v>
      </c>
      <c r="J40" t="s">
        <v>109</v>
      </c>
      <c r="K40" t="s">
        <v>109</v>
      </c>
    </row>
    <row r="41" spans="1:11">
      <c r="A41" t="s">
        <v>148</v>
      </c>
      <c r="B41">
        <v>2012</v>
      </c>
      <c r="C41" t="s">
        <v>108</v>
      </c>
      <c r="D41" t="s">
        <v>109</v>
      </c>
      <c r="E41" t="s">
        <v>109</v>
      </c>
      <c r="F41" t="s">
        <v>108</v>
      </c>
      <c r="H41" t="s">
        <v>108</v>
      </c>
      <c r="I41" t="s">
        <v>109</v>
      </c>
      <c r="J41" t="s">
        <v>109</v>
      </c>
      <c r="K41" t="s">
        <v>108</v>
      </c>
    </row>
    <row r="42" spans="1:11">
      <c r="A42" t="s">
        <v>149</v>
      </c>
      <c r="B42">
        <v>2068</v>
      </c>
      <c r="C42" t="s">
        <v>108</v>
      </c>
      <c r="D42" t="s">
        <v>108</v>
      </c>
      <c r="E42" t="s">
        <v>108</v>
      </c>
      <c r="F42" t="s">
        <v>108</v>
      </c>
      <c r="H42" t="s">
        <v>108</v>
      </c>
      <c r="I42" t="s">
        <v>109</v>
      </c>
      <c r="J42" t="s">
        <v>111</v>
      </c>
      <c r="K42" t="s">
        <v>109</v>
      </c>
    </row>
    <row r="43" spans="1:11">
      <c r="A43" t="s">
        <v>150</v>
      </c>
      <c r="B43">
        <v>2016</v>
      </c>
      <c r="C43" t="s">
        <v>108</v>
      </c>
      <c r="D43" t="s">
        <v>108</v>
      </c>
      <c r="E43" t="s">
        <v>109</v>
      </c>
      <c r="F43" t="s">
        <v>108</v>
      </c>
      <c r="H43" t="s">
        <v>109</v>
      </c>
      <c r="I43" t="s">
        <v>109</v>
      </c>
      <c r="J43" t="s">
        <v>109</v>
      </c>
      <c r="K43" t="s">
        <v>109</v>
      </c>
    </row>
    <row r="44" spans="1:11">
      <c r="A44" t="s">
        <v>151</v>
      </c>
      <c r="B44">
        <v>3068</v>
      </c>
      <c r="C44" t="s">
        <v>108</v>
      </c>
      <c r="D44" t="s">
        <v>108</v>
      </c>
      <c r="E44" t="s">
        <v>108</v>
      </c>
      <c r="F44" t="s">
        <v>109</v>
      </c>
      <c r="H44" t="s">
        <v>108</v>
      </c>
      <c r="I44" t="s">
        <v>108</v>
      </c>
      <c r="J44" t="s">
        <v>108</v>
      </c>
      <c r="K44" t="s">
        <v>109</v>
      </c>
    </row>
    <row r="45" spans="1:11">
      <c r="A45" t="s">
        <v>152</v>
      </c>
      <c r="B45">
        <v>2123</v>
      </c>
      <c r="C45" t="s">
        <v>108</v>
      </c>
      <c r="D45" t="s">
        <v>108</v>
      </c>
      <c r="E45" t="s">
        <v>108</v>
      </c>
      <c r="F45" t="s">
        <v>108</v>
      </c>
      <c r="H45" t="s">
        <v>108</v>
      </c>
      <c r="I45" t="s">
        <v>109</v>
      </c>
      <c r="J45" t="s">
        <v>108</v>
      </c>
      <c r="K45" t="s">
        <v>109</v>
      </c>
    </row>
    <row r="46" spans="1:11">
      <c r="A46" t="s">
        <v>153</v>
      </c>
      <c r="B46">
        <v>3310</v>
      </c>
      <c r="C46" t="s">
        <v>108</v>
      </c>
      <c r="D46" t="s">
        <v>109</v>
      </c>
      <c r="E46" t="s">
        <v>111</v>
      </c>
      <c r="F46" t="s">
        <v>109</v>
      </c>
      <c r="H46" t="s">
        <v>108</v>
      </c>
      <c r="I46" t="s">
        <v>109</v>
      </c>
      <c r="J46" t="s">
        <v>109</v>
      </c>
      <c r="K46" t="s">
        <v>109</v>
      </c>
    </row>
    <row r="47" spans="1:11">
      <c r="A47" t="s">
        <v>154</v>
      </c>
      <c r="B47">
        <v>2315</v>
      </c>
      <c r="C47" t="s">
        <v>108</v>
      </c>
      <c r="D47" t="s">
        <v>109</v>
      </c>
      <c r="E47" t="s">
        <v>108</v>
      </c>
      <c r="F47" t="s">
        <v>109</v>
      </c>
      <c r="H47" t="s">
        <v>108</v>
      </c>
      <c r="I47" t="s">
        <v>109</v>
      </c>
      <c r="J47" t="s">
        <v>108</v>
      </c>
      <c r="K47" t="s">
        <v>109</v>
      </c>
    </row>
    <row r="48" spans="1:11">
      <c r="A48" t="s">
        <v>155</v>
      </c>
      <c r="B48">
        <v>2018</v>
      </c>
      <c r="C48" t="s">
        <v>108</v>
      </c>
      <c r="D48" t="s">
        <v>108</v>
      </c>
      <c r="E48" t="s">
        <v>108</v>
      </c>
      <c r="F48" t="s">
        <v>108</v>
      </c>
      <c r="H48" t="s">
        <v>109</v>
      </c>
      <c r="I48" t="s">
        <v>109</v>
      </c>
      <c r="J48" t="s">
        <v>109</v>
      </c>
      <c r="K48" t="s">
        <v>109</v>
      </c>
    </row>
    <row r="49" spans="1:10">
      <c r="A49" t="s">
        <v>156</v>
      </c>
      <c r="B49">
        <v>3035</v>
      </c>
      <c r="H49" t="s">
        <v>109</v>
      </c>
      <c r="I49" t="s">
        <v>109</v>
      </c>
      <c r="J49" t="s">
        <v>109</v>
      </c>
    </row>
    <row r="50" spans="1:11">
      <c r="A50" t="s">
        <v>157</v>
      </c>
      <c r="B50">
        <v>2205</v>
      </c>
      <c r="C50" t="s">
        <v>109</v>
      </c>
      <c r="D50" t="s">
        <v>109</v>
      </c>
      <c r="E50" t="s">
        <v>109</v>
      </c>
      <c r="F50" t="s">
        <v>109</v>
      </c>
      <c r="H50" t="s">
        <v>109</v>
      </c>
      <c r="I50" t="s">
        <v>109</v>
      </c>
      <c r="J50" t="s">
        <v>109</v>
      </c>
      <c r="K50" t="s">
        <v>109</v>
      </c>
    </row>
    <row r="51" spans="1:11">
      <c r="A51" t="s">
        <v>158</v>
      </c>
      <c r="B51">
        <v>2211</v>
      </c>
      <c r="C51" t="s">
        <v>108</v>
      </c>
      <c r="D51" t="s">
        <v>108</v>
      </c>
      <c r="E51" t="s">
        <v>111</v>
      </c>
      <c r="F51" t="s">
        <v>108</v>
      </c>
      <c r="H51" t="s">
        <v>108</v>
      </c>
      <c r="I51" t="s">
        <v>108</v>
      </c>
      <c r="J51" t="s">
        <v>111</v>
      </c>
      <c r="K51" t="s">
        <v>108</v>
      </c>
    </row>
    <row r="52" spans="1:11">
      <c r="A52" t="s">
        <v>159</v>
      </c>
      <c r="B52">
        <v>3071</v>
      </c>
      <c r="C52" t="s">
        <v>108</v>
      </c>
      <c r="D52" t="s">
        <v>109</v>
      </c>
      <c r="E52" t="s">
        <v>109</v>
      </c>
      <c r="F52" t="s">
        <v>109</v>
      </c>
      <c r="H52" t="s">
        <v>108</v>
      </c>
      <c r="I52" t="s">
        <v>109</v>
      </c>
      <c r="J52" t="s">
        <v>109</v>
      </c>
      <c r="K52" t="s">
        <v>109</v>
      </c>
    </row>
    <row r="53" spans="1:11">
      <c r="A53" t="s">
        <v>160</v>
      </c>
      <c r="B53">
        <v>1002</v>
      </c>
      <c r="C53" t="s">
        <v>109</v>
      </c>
      <c r="D53" t="s">
        <v>109</v>
      </c>
      <c r="E53" t="s">
        <v>109</v>
      </c>
      <c r="F53" t="s">
        <v>109</v>
      </c>
      <c r="H53" t="s">
        <v>109</v>
      </c>
      <c r="I53" t="s">
        <v>109</v>
      </c>
      <c r="J53" t="s">
        <v>109</v>
      </c>
      <c r="K53" t="s">
        <v>109</v>
      </c>
    </row>
    <row r="54" spans="1:11">
      <c r="A54" t="s">
        <v>161</v>
      </c>
      <c r="B54">
        <v>2212</v>
      </c>
      <c r="C54" t="s">
        <v>109</v>
      </c>
      <c r="D54" t="s">
        <v>109</v>
      </c>
      <c r="E54" t="s">
        <v>109</v>
      </c>
      <c r="F54" t="s">
        <v>109</v>
      </c>
      <c r="H54" t="s">
        <v>108</v>
      </c>
      <c r="I54" t="s">
        <v>109</v>
      </c>
      <c r="J54" t="s">
        <v>109</v>
      </c>
      <c r="K54" t="s">
        <v>109</v>
      </c>
    </row>
    <row r="55" spans="1:11">
      <c r="A55" t="s">
        <v>162</v>
      </c>
      <c r="B55">
        <v>1007</v>
      </c>
      <c r="C55" t="s">
        <v>108</v>
      </c>
      <c r="D55" t="s">
        <v>109</v>
      </c>
      <c r="E55" t="s">
        <v>109</v>
      </c>
      <c r="F55" t="s">
        <v>109</v>
      </c>
      <c r="H55" t="s">
        <v>109</v>
      </c>
      <c r="I55" t="s">
        <v>109</v>
      </c>
      <c r="J55" t="s">
        <v>109</v>
      </c>
      <c r="K55" t="s">
        <v>109</v>
      </c>
    </row>
    <row r="56" spans="1:11">
      <c r="A56" t="s">
        <v>163</v>
      </c>
      <c r="B56">
        <v>3945</v>
      </c>
      <c r="C56" t="s">
        <v>108</v>
      </c>
      <c r="D56" t="s">
        <v>109</v>
      </c>
      <c r="E56" t="s">
        <v>111</v>
      </c>
      <c r="F56" t="s">
        <v>109</v>
      </c>
      <c r="H56" t="s">
        <v>108</v>
      </c>
      <c r="I56" t="s">
        <v>109</v>
      </c>
      <c r="J56" t="s">
        <v>111</v>
      </c>
      <c r="K56" t="s">
        <v>109</v>
      </c>
    </row>
    <row r="57" spans="1:11">
      <c r="A57" t="s">
        <v>164</v>
      </c>
      <c r="B57">
        <v>3022</v>
      </c>
      <c r="C57" t="s">
        <v>108</v>
      </c>
      <c r="D57" t="s">
        <v>109</v>
      </c>
      <c r="E57" t="s">
        <v>109</v>
      </c>
      <c r="F57" t="s">
        <v>109</v>
      </c>
      <c r="H57" t="s">
        <v>108</v>
      </c>
      <c r="I57" t="s">
        <v>109</v>
      </c>
      <c r="J57" t="s">
        <v>109</v>
      </c>
      <c r="K57" t="s">
        <v>109</v>
      </c>
    </row>
    <row r="58" spans="1:11">
      <c r="A58" t="s">
        <v>165</v>
      </c>
      <c r="B58">
        <v>2331</v>
      </c>
      <c r="C58" t="s">
        <v>108</v>
      </c>
      <c r="D58" t="s">
        <v>108</v>
      </c>
      <c r="E58" t="s">
        <v>109</v>
      </c>
      <c r="F58" t="s">
        <v>108</v>
      </c>
      <c r="H58" t="s">
        <v>108</v>
      </c>
      <c r="I58" t="s">
        <v>108</v>
      </c>
      <c r="J58" t="s">
        <v>109</v>
      </c>
      <c r="K58" t="s">
        <v>108</v>
      </c>
    </row>
    <row r="59" spans="1:11">
      <c r="A59" t="s">
        <v>166</v>
      </c>
      <c r="B59">
        <v>1000</v>
      </c>
      <c r="C59" t="s">
        <v>108</v>
      </c>
      <c r="D59" t="s">
        <v>109</v>
      </c>
      <c r="E59" t="s">
        <v>109</v>
      </c>
      <c r="F59" t="s">
        <v>109</v>
      </c>
      <c r="H59" t="s">
        <v>108</v>
      </c>
      <c r="I59" t="s">
        <v>109</v>
      </c>
      <c r="J59" t="s">
        <v>109</v>
      </c>
      <c r="K59" t="s">
        <v>109</v>
      </c>
    </row>
    <row r="60" spans="1:11">
      <c r="A60" t="s">
        <v>167</v>
      </c>
      <c r="B60">
        <v>2446</v>
      </c>
      <c r="C60" t="s">
        <v>108</v>
      </c>
      <c r="D60" t="s">
        <v>109</v>
      </c>
      <c r="E60" t="s">
        <v>108</v>
      </c>
      <c r="F60" t="s">
        <v>109</v>
      </c>
      <c r="H60" t="s">
        <v>108</v>
      </c>
      <c r="I60" t="s">
        <v>108</v>
      </c>
      <c r="J60" t="s">
        <v>108</v>
      </c>
      <c r="K60" t="s">
        <v>109</v>
      </c>
    </row>
    <row r="61" spans="1:11">
      <c r="A61" t="s">
        <v>168</v>
      </c>
      <c r="B61">
        <v>3317</v>
      </c>
      <c r="C61" t="s">
        <v>108</v>
      </c>
      <c r="D61" t="s">
        <v>109</v>
      </c>
      <c r="E61" t="s">
        <v>108</v>
      </c>
      <c r="F61" t="s">
        <v>109</v>
      </c>
      <c r="H61" t="s">
        <v>108</v>
      </c>
      <c r="I61" t="s">
        <v>109</v>
      </c>
      <c r="J61" t="s">
        <v>108</v>
      </c>
      <c r="K61" t="s">
        <v>109</v>
      </c>
    </row>
    <row r="62" spans="1:11">
      <c r="A62" t="s">
        <v>169</v>
      </c>
      <c r="B62">
        <v>2066</v>
      </c>
      <c r="C62" t="s">
        <v>108</v>
      </c>
      <c r="D62" t="s">
        <v>108</v>
      </c>
      <c r="E62" t="s">
        <v>111</v>
      </c>
      <c r="F62" t="s">
        <v>108</v>
      </c>
      <c r="H62" t="s">
        <v>108</v>
      </c>
      <c r="I62" t="s">
        <v>108</v>
      </c>
      <c r="J62" t="s">
        <v>111</v>
      </c>
      <c r="K62" t="s">
        <v>108</v>
      </c>
    </row>
    <row r="63" spans="1:11">
      <c r="A63" t="s">
        <v>170</v>
      </c>
      <c r="B63">
        <v>2293</v>
      </c>
      <c r="C63" t="s">
        <v>108</v>
      </c>
      <c r="D63" t="s">
        <v>109</v>
      </c>
      <c r="E63" t="s">
        <v>111</v>
      </c>
      <c r="F63" t="s">
        <v>109</v>
      </c>
      <c r="H63" t="s">
        <v>108</v>
      </c>
      <c r="I63" t="s">
        <v>109</v>
      </c>
      <c r="J63" t="s">
        <v>108</v>
      </c>
      <c r="K63" t="s">
        <v>109</v>
      </c>
    </row>
    <row r="64" spans="1:11">
      <c r="A64" t="s">
        <v>171</v>
      </c>
      <c r="B64">
        <v>2074</v>
      </c>
      <c r="C64" t="s">
        <v>108</v>
      </c>
      <c r="D64" t="s">
        <v>109</v>
      </c>
      <c r="E64" t="s">
        <v>111</v>
      </c>
      <c r="F64" t="s">
        <v>109</v>
      </c>
      <c r="H64" t="s">
        <v>108</v>
      </c>
      <c r="I64" t="s">
        <v>109</v>
      </c>
      <c r="J64" t="s">
        <v>111</v>
      </c>
      <c r="K64" t="s">
        <v>109</v>
      </c>
    </row>
    <row r="65" spans="1:11">
      <c r="A65" t="s">
        <v>172</v>
      </c>
      <c r="B65">
        <v>2075</v>
      </c>
      <c r="C65" t="s">
        <v>108</v>
      </c>
      <c r="D65" t="s">
        <v>109</v>
      </c>
      <c r="E65" t="s">
        <v>111</v>
      </c>
      <c r="F65" t="s">
        <v>108</v>
      </c>
      <c r="H65" t="s">
        <v>108</v>
      </c>
      <c r="I65" t="s">
        <v>109</v>
      </c>
      <c r="J65" t="s">
        <v>111</v>
      </c>
      <c r="K65" t="s">
        <v>109</v>
      </c>
    </row>
    <row r="66" spans="1:11">
      <c r="A66" t="s">
        <v>173</v>
      </c>
      <c r="B66">
        <v>2121</v>
      </c>
      <c r="C66" t="s">
        <v>108</v>
      </c>
      <c r="D66" t="s">
        <v>108</v>
      </c>
      <c r="E66" t="s">
        <v>111</v>
      </c>
      <c r="F66" t="s">
        <v>108</v>
      </c>
      <c r="H66" t="s">
        <v>108</v>
      </c>
      <c r="I66" t="s">
        <v>108</v>
      </c>
      <c r="J66" t="s">
        <v>111</v>
      </c>
      <c r="K66" t="s">
        <v>108</v>
      </c>
    </row>
    <row r="67" spans="1:11">
      <c r="A67" t="s">
        <v>174</v>
      </c>
      <c r="B67">
        <v>2028</v>
      </c>
      <c r="C67" t="s">
        <v>108</v>
      </c>
      <c r="D67" t="s">
        <v>109</v>
      </c>
      <c r="E67" t="s">
        <v>108</v>
      </c>
      <c r="F67" t="s">
        <v>109</v>
      </c>
      <c r="H67" t="s">
        <v>108</v>
      </c>
      <c r="I67" t="s">
        <v>109</v>
      </c>
      <c r="J67" t="s">
        <v>108</v>
      </c>
      <c r="K67" t="s">
        <v>109</v>
      </c>
    </row>
    <row r="68" spans="1:11">
      <c r="A68" t="s">
        <v>175</v>
      </c>
      <c r="B68">
        <v>2029</v>
      </c>
      <c r="C68" t="s">
        <v>108</v>
      </c>
      <c r="D68" t="s">
        <v>109</v>
      </c>
      <c r="E68" t="s">
        <v>111</v>
      </c>
      <c r="F68" t="s">
        <v>108</v>
      </c>
      <c r="H68" t="s">
        <v>108</v>
      </c>
      <c r="I68" t="s">
        <v>109</v>
      </c>
      <c r="J68" t="s">
        <v>111</v>
      </c>
      <c r="K68" t="s">
        <v>108</v>
      </c>
    </row>
    <row r="69" spans="1:11">
      <c r="A69" t="s">
        <v>176</v>
      </c>
      <c r="B69">
        <v>2449</v>
      </c>
      <c r="C69" t="s">
        <v>108</v>
      </c>
      <c r="D69" t="s">
        <v>109</v>
      </c>
      <c r="E69" t="s">
        <v>109</v>
      </c>
      <c r="F69" t="s">
        <v>109</v>
      </c>
      <c r="H69" t="s">
        <v>108</v>
      </c>
      <c r="I69" t="s">
        <v>109</v>
      </c>
      <c r="J69" t="s">
        <v>109</v>
      </c>
      <c r="K69" t="s">
        <v>109</v>
      </c>
    </row>
    <row r="70" spans="1:11">
      <c r="A70" t="s">
        <v>177</v>
      </c>
      <c r="B70">
        <v>2107</v>
      </c>
      <c r="C70" t="s">
        <v>108</v>
      </c>
      <c r="D70" t="s">
        <v>109</v>
      </c>
      <c r="E70" t="s">
        <v>111</v>
      </c>
      <c r="F70" t="s">
        <v>108</v>
      </c>
      <c r="H70" t="s">
        <v>108</v>
      </c>
      <c r="I70" t="s">
        <v>108</v>
      </c>
      <c r="J70" t="s">
        <v>109</v>
      </c>
      <c r="K70" t="s">
        <v>108</v>
      </c>
    </row>
    <row r="71" spans="1:11">
      <c r="A71" t="s">
        <v>178</v>
      </c>
      <c r="B71">
        <v>2109</v>
      </c>
      <c r="C71" t="s">
        <v>108</v>
      </c>
      <c r="D71" t="s">
        <v>109</v>
      </c>
      <c r="E71" t="s">
        <v>108</v>
      </c>
      <c r="F71" t="s">
        <v>108</v>
      </c>
      <c r="H71" t="s">
        <v>108</v>
      </c>
      <c r="I71" t="s">
        <v>109</v>
      </c>
      <c r="J71" t="s">
        <v>108</v>
      </c>
      <c r="K71" t="s">
        <v>108</v>
      </c>
    </row>
    <row r="72" spans="1:11">
      <c r="A72" t="s">
        <v>179</v>
      </c>
      <c r="B72">
        <v>2260</v>
      </c>
      <c r="C72" t="s">
        <v>108</v>
      </c>
      <c r="D72" t="s">
        <v>109</v>
      </c>
      <c r="E72" t="s">
        <v>109</v>
      </c>
      <c r="F72" t="s">
        <v>109</v>
      </c>
      <c r="H72" t="s">
        <v>108</v>
      </c>
      <c r="I72" t="s">
        <v>109</v>
      </c>
      <c r="J72" t="s">
        <v>109</v>
      </c>
      <c r="K72" t="s">
        <v>109</v>
      </c>
    </row>
    <row r="73" spans="1:11">
      <c r="A73" t="s">
        <v>180</v>
      </c>
      <c r="B73">
        <v>2208</v>
      </c>
      <c r="C73" t="s">
        <v>108</v>
      </c>
      <c r="D73" t="s">
        <v>109</v>
      </c>
      <c r="E73" t="s">
        <v>109</v>
      </c>
      <c r="F73" t="s">
        <v>109</v>
      </c>
      <c r="H73" t="s">
        <v>108</v>
      </c>
      <c r="I73" t="s">
        <v>109</v>
      </c>
      <c r="J73" t="s">
        <v>109</v>
      </c>
      <c r="K73" t="s">
        <v>109</v>
      </c>
    </row>
    <row r="74" spans="1:11">
      <c r="A74" t="s">
        <v>181</v>
      </c>
      <c r="B74">
        <v>3390</v>
      </c>
      <c r="C74" t="s">
        <v>108</v>
      </c>
      <c r="D74" t="s">
        <v>108</v>
      </c>
      <c r="E74" t="s">
        <v>108</v>
      </c>
      <c r="F74" t="s">
        <v>108</v>
      </c>
      <c r="H74" t="s">
        <v>108</v>
      </c>
      <c r="I74" t="s">
        <v>108</v>
      </c>
      <c r="J74" t="s">
        <v>108</v>
      </c>
      <c r="K74" t="s">
        <v>108</v>
      </c>
    </row>
    <row r="75" spans="1:11">
      <c r="A75" t="s">
        <v>182</v>
      </c>
      <c r="B75">
        <v>2031</v>
      </c>
      <c r="C75" t="s">
        <v>108</v>
      </c>
      <c r="D75" t="s">
        <v>109</v>
      </c>
      <c r="E75" t="s">
        <v>111</v>
      </c>
      <c r="F75" t="s">
        <v>108</v>
      </c>
      <c r="H75" t="s">
        <v>108</v>
      </c>
      <c r="I75" t="s">
        <v>109</v>
      </c>
      <c r="J75" t="s">
        <v>111</v>
      </c>
      <c r="K75" t="s">
        <v>108</v>
      </c>
    </row>
    <row r="76" spans="1:11">
      <c r="A76" t="s">
        <v>183</v>
      </c>
      <c r="B76">
        <v>3350</v>
      </c>
      <c r="C76" t="s">
        <v>108</v>
      </c>
      <c r="D76" t="s">
        <v>109</v>
      </c>
      <c r="E76" t="s">
        <v>109</v>
      </c>
      <c r="F76" t="s">
        <v>109</v>
      </c>
      <c r="H76" t="s">
        <v>108</v>
      </c>
      <c r="I76" t="s">
        <v>108</v>
      </c>
      <c r="J76" t="s">
        <v>109</v>
      </c>
      <c r="K76" t="s">
        <v>109</v>
      </c>
    </row>
    <row r="77" spans="1:11">
      <c r="A77" t="s">
        <v>184</v>
      </c>
      <c r="B77">
        <v>2033</v>
      </c>
      <c r="C77" t="s">
        <v>108</v>
      </c>
      <c r="D77" t="s">
        <v>109</v>
      </c>
      <c r="E77" t="s">
        <v>111</v>
      </c>
      <c r="F77" t="s">
        <v>108</v>
      </c>
      <c r="H77" t="s">
        <v>108</v>
      </c>
      <c r="I77" t="s">
        <v>109</v>
      </c>
      <c r="J77" t="s">
        <v>111</v>
      </c>
      <c r="K77" t="s">
        <v>108</v>
      </c>
    </row>
    <row r="78" spans="1:11">
      <c r="A78" t="s">
        <v>185</v>
      </c>
      <c r="B78">
        <v>3331</v>
      </c>
      <c r="C78" t="s">
        <v>108</v>
      </c>
      <c r="D78" t="s">
        <v>108</v>
      </c>
      <c r="E78" t="s">
        <v>109</v>
      </c>
      <c r="F78" t="s">
        <v>108</v>
      </c>
      <c r="H78" t="s">
        <v>108</v>
      </c>
      <c r="I78" t="s">
        <v>108</v>
      </c>
      <c r="J78" t="s">
        <v>109</v>
      </c>
      <c r="K78" t="s">
        <v>108</v>
      </c>
    </row>
    <row r="79" spans="1:11">
      <c r="A79" t="s">
        <v>186</v>
      </c>
      <c r="B79">
        <v>2239</v>
      </c>
      <c r="C79" t="s">
        <v>108</v>
      </c>
      <c r="D79" t="s">
        <v>108</v>
      </c>
      <c r="E79" t="s">
        <v>108</v>
      </c>
      <c r="F79" t="s">
        <v>108</v>
      </c>
      <c r="H79" t="s">
        <v>108</v>
      </c>
      <c r="I79" t="s">
        <v>108</v>
      </c>
      <c r="J79" t="s">
        <v>108</v>
      </c>
      <c r="K79" t="s">
        <v>108</v>
      </c>
    </row>
    <row r="80" spans="1:11">
      <c r="A80" t="s">
        <v>187</v>
      </c>
      <c r="B80">
        <v>2219</v>
      </c>
      <c r="C80" t="s">
        <v>108</v>
      </c>
      <c r="D80" t="s">
        <v>109</v>
      </c>
      <c r="E80" t="s">
        <v>108</v>
      </c>
      <c r="F80" t="s">
        <v>109</v>
      </c>
      <c r="H80" t="s">
        <v>108</v>
      </c>
      <c r="I80" t="s">
        <v>109</v>
      </c>
      <c r="J80" t="s">
        <v>108</v>
      </c>
      <c r="K80" t="s">
        <v>109</v>
      </c>
    </row>
    <row r="81" spans="1:11">
      <c r="A81" t="s">
        <v>188</v>
      </c>
      <c r="B81">
        <v>2333</v>
      </c>
      <c r="C81" t="s">
        <v>108</v>
      </c>
      <c r="D81" t="s">
        <v>108</v>
      </c>
      <c r="E81" t="s">
        <v>111</v>
      </c>
      <c r="F81" t="s">
        <v>108</v>
      </c>
      <c r="H81" t="s">
        <v>108</v>
      </c>
      <c r="I81" t="s">
        <v>108</v>
      </c>
      <c r="J81" t="s">
        <v>108</v>
      </c>
      <c r="K81" t="s">
        <v>108</v>
      </c>
    </row>
    <row r="82" spans="1:11">
      <c r="A82" t="s">
        <v>189</v>
      </c>
      <c r="B82">
        <v>3946</v>
      </c>
      <c r="C82" t="s">
        <v>108</v>
      </c>
      <c r="D82" t="s">
        <v>108</v>
      </c>
      <c r="E82" t="s">
        <v>111</v>
      </c>
      <c r="F82" t="s">
        <v>108</v>
      </c>
      <c r="H82" t="s">
        <v>108</v>
      </c>
      <c r="I82" t="s">
        <v>108</v>
      </c>
      <c r="J82" t="s">
        <v>108</v>
      </c>
      <c r="K82" t="s">
        <v>108</v>
      </c>
    </row>
    <row r="83" spans="1:11">
      <c r="A83" t="s">
        <v>190</v>
      </c>
      <c r="B83">
        <v>3058</v>
      </c>
      <c r="C83" t="s">
        <v>108</v>
      </c>
      <c r="D83" t="s">
        <v>109</v>
      </c>
      <c r="E83" t="s">
        <v>111</v>
      </c>
      <c r="F83" t="s">
        <v>109</v>
      </c>
      <c r="H83" t="s">
        <v>108</v>
      </c>
      <c r="I83" t="s">
        <v>108</v>
      </c>
      <c r="J83" t="s">
        <v>108</v>
      </c>
      <c r="K83" t="s">
        <v>109</v>
      </c>
    </row>
    <row r="84" spans="1:11">
      <c r="A84" t="s">
        <v>191</v>
      </c>
      <c r="B84">
        <v>2453</v>
      </c>
      <c r="C84" t="s">
        <v>108</v>
      </c>
      <c r="D84" t="s">
        <v>108</v>
      </c>
      <c r="E84" t="s">
        <v>109</v>
      </c>
      <c r="F84" t="s">
        <v>108</v>
      </c>
      <c r="H84" t="s">
        <v>108</v>
      </c>
      <c r="I84" t="s">
        <v>108</v>
      </c>
      <c r="J84" t="s">
        <v>109</v>
      </c>
      <c r="K84" t="s">
        <v>108</v>
      </c>
    </row>
    <row r="85" spans="1:11">
      <c r="A85" t="s">
        <v>192</v>
      </c>
      <c r="B85">
        <v>2070</v>
      </c>
      <c r="C85" t="s">
        <v>108</v>
      </c>
      <c r="D85" t="s">
        <v>108</v>
      </c>
      <c r="E85" t="s">
        <v>111</v>
      </c>
      <c r="F85" t="s">
        <v>108</v>
      </c>
      <c r="H85" t="s">
        <v>108</v>
      </c>
      <c r="I85" t="s">
        <v>108</v>
      </c>
      <c r="J85" t="s">
        <v>111</v>
      </c>
      <c r="K85" t="s">
        <v>108</v>
      </c>
    </row>
    <row r="86" spans="1:11">
      <c r="A86" t="s">
        <v>193</v>
      </c>
      <c r="B86">
        <v>2115</v>
      </c>
      <c r="C86" t="s">
        <v>109</v>
      </c>
      <c r="D86" t="s">
        <v>109</v>
      </c>
      <c r="E86" t="s">
        <v>109</v>
      </c>
      <c r="F86" t="s">
        <v>109</v>
      </c>
      <c r="H86" t="s">
        <v>109</v>
      </c>
      <c r="I86" t="s">
        <v>109</v>
      </c>
      <c r="J86" t="s">
        <v>109</v>
      </c>
      <c r="K86" t="s">
        <v>109</v>
      </c>
    </row>
    <row r="87" spans="1:11">
      <c r="A87" t="s">
        <v>194</v>
      </c>
      <c r="B87">
        <v>2335</v>
      </c>
      <c r="C87" t="s">
        <v>108</v>
      </c>
      <c r="D87" t="s">
        <v>108</v>
      </c>
      <c r="E87" t="s">
        <v>109</v>
      </c>
      <c r="F87" t="s">
        <v>108</v>
      </c>
      <c r="H87" t="s">
        <v>108</v>
      </c>
      <c r="I87" t="s">
        <v>108</v>
      </c>
      <c r="J87" t="s">
        <v>109</v>
      </c>
      <c r="K87" t="s">
        <v>108</v>
      </c>
    </row>
    <row r="88" spans="1:11">
      <c r="A88" t="s">
        <v>195</v>
      </c>
      <c r="B88">
        <v>3360</v>
      </c>
      <c r="C88" t="s">
        <v>109</v>
      </c>
      <c r="D88" t="s">
        <v>109</v>
      </c>
      <c r="E88" t="s">
        <v>109</v>
      </c>
      <c r="F88" t="s">
        <v>109</v>
      </c>
      <c r="H88" t="s">
        <v>109</v>
      </c>
      <c r="I88" t="s">
        <v>109</v>
      </c>
      <c r="J88" t="s">
        <v>109</v>
      </c>
      <c r="K88" t="s">
        <v>109</v>
      </c>
    </row>
    <row r="89" spans="1:11">
      <c r="A89" t="s">
        <v>196</v>
      </c>
      <c r="B89">
        <v>3384</v>
      </c>
      <c r="C89" t="s">
        <v>108</v>
      </c>
      <c r="D89" t="s">
        <v>109</v>
      </c>
      <c r="E89" t="s">
        <v>109</v>
      </c>
      <c r="F89" t="s">
        <v>109</v>
      </c>
      <c r="H89" t="s">
        <v>109</v>
      </c>
      <c r="I89" t="s">
        <v>109</v>
      </c>
      <c r="J89" t="s">
        <v>109</v>
      </c>
      <c r="K89" t="s">
        <v>109</v>
      </c>
    </row>
    <row r="90" spans="1:11">
      <c r="A90" t="s">
        <v>197</v>
      </c>
      <c r="B90">
        <v>5200</v>
      </c>
      <c r="C90" t="s">
        <v>108</v>
      </c>
      <c r="D90" t="s">
        <v>109</v>
      </c>
      <c r="E90" t="s">
        <v>109</v>
      </c>
      <c r="F90" t="s">
        <v>109</v>
      </c>
      <c r="H90" t="s">
        <v>109</v>
      </c>
      <c r="I90" t="s">
        <v>109</v>
      </c>
      <c r="J90" t="s">
        <v>109</v>
      </c>
      <c r="K90" t="s">
        <v>109</v>
      </c>
    </row>
    <row r="91" spans="1:11">
      <c r="A91" t="s">
        <v>198</v>
      </c>
      <c r="B91">
        <v>2317</v>
      </c>
      <c r="C91" t="s">
        <v>108</v>
      </c>
      <c r="D91" t="s">
        <v>108</v>
      </c>
      <c r="E91" t="s">
        <v>111</v>
      </c>
      <c r="F91" t="s">
        <v>108</v>
      </c>
      <c r="H91" t="s">
        <v>108</v>
      </c>
      <c r="I91" t="s">
        <v>108</v>
      </c>
      <c r="J91" t="s">
        <v>111</v>
      </c>
      <c r="K91" t="s">
        <v>108</v>
      </c>
    </row>
    <row r="92" spans="1:11">
      <c r="A92" t="s">
        <v>199</v>
      </c>
      <c r="B92">
        <v>3356</v>
      </c>
      <c r="C92" t="s">
        <v>108</v>
      </c>
      <c r="D92" t="s">
        <v>109</v>
      </c>
      <c r="E92" t="s">
        <v>109</v>
      </c>
      <c r="F92" t="s">
        <v>109</v>
      </c>
      <c r="H92" t="s">
        <v>108</v>
      </c>
      <c r="I92" t="s">
        <v>109</v>
      </c>
      <c r="J92" t="s">
        <v>109</v>
      </c>
      <c r="K92" t="s">
        <v>109</v>
      </c>
    </row>
    <row r="93" spans="1:11">
      <c r="A93" t="s">
        <v>200</v>
      </c>
      <c r="B93">
        <v>3358</v>
      </c>
      <c r="C93" t="s">
        <v>108</v>
      </c>
      <c r="D93" t="s">
        <v>109</v>
      </c>
      <c r="E93" t="s">
        <v>109</v>
      </c>
      <c r="F93" t="s">
        <v>109</v>
      </c>
      <c r="H93" t="s">
        <v>108</v>
      </c>
      <c r="I93" t="s">
        <v>109</v>
      </c>
      <c r="J93" t="s">
        <v>109</v>
      </c>
      <c r="K93" t="s">
        <v>109</v>
      </c>
    </row>
    <row r="94" spans="1:11">
      <c r="A94" t="s">
        <v>201</v>
      </c>
      <c r="B94">
        <v>3029</v>
      </c>
      <c r="C94" t="s">
        <v>108</v>
      </c>
      <c r="D94" t="s">
        <v>109</v>
      </c>
      <c r="E94" t="s">
        <v>109</v>
      </c>
      <c r="F94" t="s">
        <v>109</v>
      </c>
      <c r="H94" t="s">
        <v>109</v>
      </c>
      <c r="I94" t="s">
        <v>109</v>
      </c>
      <c r="J94" t="s">
        <v>109</v>
      </c>
      <c r="K94" t="s">
        <v>109</v>
      </c>
    </row>
    <row r="95" spans="1:11">
      <c r="A95" t="s">
        <v>202</v>
      </c>
      <c r="B95">
        <v>2084</v>
      </c>
      <c r="C95" t="s">
        <v>108</v>
      </c>
      <c r="D95" t="s">
        <v>109</v>
      </c>
      <c r="E95" t="s">
        <v>108</v>
      </c>
      <c r="F95" t="s">
        <v>108</v>
      </c>
      <c r="H95" t="s">
        <v>108</v>
      </c>
      <c r="I95" t="s">
        <v>109</v>
      </c>
      <c r="J95" t="s">
        <v>108</v>
      </c>
      <c r="K95" t="s">
        <v>108</v>
      </c>
    </row>
    <row r="96" spans="1:11">
      <c r="A96" t="s">
        <v>203</v>
      </c>
      <c r="B96">
        <v>3052</v>
      </c>
      <c r="C96" t="s">
        <v>108</v>
      </c>
      <c r="D96" t="s">
        <v>109</v>
      </c>
      <c r="E96" t="s">
        <v>111</v>
      </c>
      <c r="F96" t="s">
        <v>109</v>
      </c>
      <c r="H96" t="s">
        <v>108</v>
      </c>
      <c r="I96" t="s">
        <v>109</v>
      </c>
      <c r="J96" t="s">
        <v>111</v>
      </c>
      <c r="K96" t="s">
        <v>109</v>
      </c>
    </row>
    <row r="97" spans="1:11">
      <c r="A97" t="s">
        <v>204</v>
      </c>
      <c r="B97">
        <v>2046</v>
      </c>
      <c r="C97" t="s">
        <v>108</v>
      </c>
      <c r="D97" t="s">
        <v>108</v>
      </c>
      <c r="E97" t="s">
        <v>108</v>
      </c>
      <c r="F97" t="s">
        <v>108</v>
      </c>
      <c r="H97" t="s">
        <v>108</v>
      </c>
      <c r="I97" t="s">
        <v>108</v>
      </c>
      <c r="J97" t="s">
        <v>108</v>
      </c>
      <c r="K97" t="s">
        <v>108</v>
      </c>
    </row>
    <row r="98" spans="1:11">
      <c r="A98" t="s">
        <v>205</v>
      </c>
      <c r="B98">
        <v>3325</v>
      </c>
      <c r="C98" t="s">
        <v>108</v>
      </c>
      <c r="D98" t="s">
        <v>109</v>
      </c>
      <c r="E98" t="s">
        <v>109</v>
      </c>
      <c r="F98" t="s">
        <v>109</v>
      </c>
      <c r="H98" t="s">
        <v>108</v>
      </c>
      <c r="I98" t="s">
        <v>109</v>
      </c>
      <c r="J98" t="s">
        <v>109</v>
      </c>
      <c r="K98" t="s">
        <v>109</v>
      </c>
    </row>
    <row r="99" spans="1:11">
      <c r="A99" t="s">
        <v>206</v>
      </c>
      <c r="B99">
        <v>1001</v>
      </c>
      <c r="C99" t="s">
        <v>108</v>
      </c>
      <c r="D99" t="s">
        <v>109</v>
      </c>
      <c r="E99" t="s">
        <v>109</v>
      </c>
      <c r="F99" t="s">
        <v>109</v>
      </c>
      <c r="H99" t="s">
        <v>108</v>
      </c>
      <c r="I99" t="s">
        <v>109</v>
      </c>
      <c r="J99" t="s">
        <v>109</v>
      </c>
      <c r="K99" t="s">
        <v>109</v>
      </c>
    </row>
    <row r="100" spans="1:11">
      <c r="A100" t="s">
        <v>207</v>
      </c>
      <c r="B100">
        <v>3389</v>
      </c>
      <c r="C100" t="s">
        <v>109</v>
      </c>
      <c r="D100" t="s">
        <v>109</v>
      </c>
      <c r="E100" t="s">
        <v>109</v>
      </c>
      <c r="F100" t="s">
        <v>109</v>
      </c>
      <c r="H100" t="s">
        <v>109</v>
      </c>
      <c r="I100" t="s">
        <v>109</v>
      </c>
      <c r="J100" t="s">
        <v>109</v>
      </c>
      <c r="K100" t="s">
        <v>109</v>
      </c>
    </row>
    <row r="101" spans="1:11">
      <c r="A101" t="s">
        <v>208</v>
      </c>
      <c r="B101">
        <v>2001</v>
      </c>
      <c r="C101" t="s">
        <v>108</v>
      </c>
      <c r="D101" t="s">
        <v>109</v>
      </c>
      <c r="E101" t="s">
        <v>111</v>
      </c>
      <c r="F101" t="s">
        <v>108</v>
      </c>
      <c r="H101" t="s">
        <v>108</v>
      </c>
      <c r="I101" t="s">
        <v>109</v>
      </c>
      <c r="J101" t="s">
        <v>108</v>
      </c>
      <c r="K101" t="s">
        <v>108</v>
      </c>
    </row>
    <row r="102" spans="1:11">
      <c r="A102" t="s">
        <v>209</v>
      </c>
      <c r="B102">
        <v>2064</v>
      </c>
      <c r="C102" t="s">
        <v>108</v>
      </c>
      <c r="D102" t="s">
        <v>108</v>
      </c>
      <c r="E102" t="s">
        <v>109</v>
      </c>
      <c r="F102" t="s">
        <v>108</v>
      </c>
      <c r="H102" t="s">
        <v>108</v>
      </c>
      <c r="I102" t="s">
        <v>108</v>
      </c>
      <c r="J102" t="s">
        <v>111</v>
      </c>
      <c r="K102" t="s">
        <v>108</v>
      </c>
    </row>
    <row r="103" spans="1:11">
      <c r="A103" t="s">
        <v>210</v>
      </c>
      <c r="B103">
        <v>2000</v>
      </c>
      <c r="C103" t="s">
        <v>108</v>
      </c>
      <c r="D103" t="s">
        <v>108</v>
      </c>
      <c r="E103" t="s">
        <v>111</v>
      </c>
      <c r="F103" t="s">
        <v>109</v>
      </c>
      <c r="H103" t="s">
        <v>108</v>
      </c>
      <c r="I103" t="s">
        <v>108</v>
      </c>
      <c r="J103" t="s">
        <v>111</v>
      </c>
      <c r="K103" t="s">
        <v>108</v>
      </c>
    </row>
    <row r="104" spans="1:11">
      <c r="A104" t="s">
        <v>211</v>
      </c>
      <c r="B104">
        <v>2048</v>
      </c>
      <c r="C104" t="s">
        <v>108</v>
      </c>
      <c r="D104" t="s">
        <v>109</v>
      </c>
      <c r="E104" t="s">
        <v>111</v>
      </c>
      <c r="F104" t="s">
        <v>108</v>
      </c>
      <c r="H104" t="s">
        <v>108</v>
      </c>
      <c r="I104" t="s">
        <v>109</v>
      </c>
      <c r="J104" t="s">
        <v>111</v>
      </c>
      <c r="K104" t="s">
        <v>108</v>
      </c>
    </row>
    <row r="105" spans="1:11">
      <c r="A105" t="s">
        <v>212</v>
      </c>
      <c r="B105">
        <v>2232</v>
      </c>
      <c r="C105" t="s">
        <v>108</v>
      </c>
      <c r="D105" t="s">
        <v>108</v>
      </c>
      <c r="E105" t="s">
        <v>111</v>
      </c>
      <c r="F105" t="s">
        <v>108</v>
      </c>
      <c r="H105" t="s">
        <v>108</v>
      </c>
      <c r="I105" t="s">
        <v>108</v>
      </c>
      <c r="J105" t="s">
        <v>111</v>
      </c>
      <c r="K105" t="s">
        <v>108</v>
      </c>
    </row>
    <row r="106" spans="1:11">
      <c r="A106" t="s">
        <v>213</v>
      </c>
      <c r="B106">
        <v>3392</v>
      </c>
      <c r="C106" t="s">
        <v>108</v>
      </c>
      <c r="D106" t="s">
        <v>109</v>
      </c>
      <c r="E106" t="s">
        <v>109</v>
      </c>
      <c r="F106" t="s">
        <v>109</v>
      </c>
      <c r="H106" t="s">
        <v>108</v>
      </c>
      <c r="I106" t="s">
        <v>109</v>
      </c>
      <c r="J106" t="s">
        <v>109</v>
      </c>
      <c r="K106" t="s">
        <v>109</v>
      </c>
    </row>
    <row r="107" spans="1:11">
      <c r="A107" t="s">
        <v>214</v>
      </c>
      <c r="B107">
        <v>3054</v>
      </c>
      <c r="C107" t="s">
        <v>108</v>
      </c>
      <c r="D107" t="s">
        <v>108</v>
      </c>
      <c r="E107" t="s">
        <v>109</v>
      </c>
      <c r="F107" t="s">
        <v>108</v>
      </c>
      <c r="H107" t="s">
        <v>108</v>
      </c>
      <c r="I107" t="s">
        <v>108</v>
      </c>
      <c r="J107" t="s">
        <v>108</v>
      </c>
      <c r="K107" t="s">
        <v>108</v>
      </c>
    </row>
    <row r="108" spans="1:11">
      <c r="A108" t="s">
        <v>215</v>
      </c>
      <c r="B108">
        <v>3032</v>
      </c>
      <c r="C108" t="s">
        <v>108</v>
      </c>
      <c r="D108" t="s">
        <v>109</v>
      </c>
      <c r="E108" t="s">
        <v>111</v>
      </c>
      <c r="F108" t="s">
        <v>108</v>
      </c>
      <c r="H108" t="s">
        <v>108</v>
      </c>
      <c r="I108" t="s">
        <v>109</v>
      </c>
      <c r="J108" t="s">
        <v>111</v>
      </c>
      <c r="K108" t="s">
        <v>108</v>
      </c>
    </row>
    <row r="109" spans="1:11">
      <c r="A109" t="s">
        <v>216</v>
      </c>
      <c r="B109">
        <v>2054</v>
      </c>
      <c r="C109" t="s">
        <v>108</v>
      </c>
      <c r="D109" t="s">
        <v>108</v>
      </c>
      <c r="E109" t="s">
        <v>111</v>
      </c>
      <c r="F109" t="s">
        <v>108</v>
      </c>
      <c r="H109" t="s">
        <v>108</v>
      </c>
      <c r="I109" t="s">
        <v>108</v>
      </c>
      <c r="J109" t="s">
        <v>111</v>
      </c>
      <c r="K109" t="s">
        <v>108</v>
      </c>
    </row>
    <row r="110" spans="1:11">
      <c r="A110" t="s">
        <v>217</v>
      </c>
      <c r="B110">
        <v>2240</v>
      </c>
      <c r="C110" t="s">
        <v>109</v>
      </c>
      <c r="D110" t="s">
        <v>109</v>
      </c>
      <c r="E110" t="s">
        <v>109</v>
      </c>
      <c r="F110" t="s">
        <v>109</v>
      </c>
      <c r="H110" t="s">
        <v>109</v>
      </c>
      <c r="I110" t="s">
        <v>109</v>
      </c>
      <c r="J110" t="s">
        <v>109</v>
      </c>
      <c r="K110" t="s">
        <v>109</v>
      </c>
    </row>
    <row r="111" spans="1:11">
      <c r="A111" t="s">
        <v>218</v>
      </c>
      <c r="B111">
        <v>2254</v>
      </c>
      <c r="C111" t="s">
        <v>108</v>
      </c>
      <c r="D111" t="s">
        <v>109</v>
      </c>
      <c r="E111" t="s">
        <v>108</v>
      </c>
      <c r="F111" t="s">
        <v>108</v>
      </c>
      <c r="H111" t="s">
        <v>108</v>
      </c>
      <c r="I111" t="s">
        <v>109</v>
      </c>
      <c r="J111" t="s">
        <v>108</v>
      </c>
      <c r="K111" t="s">
        <v>108</v>
      </c>
    </row>
  </sheetData>
  <sheetProtection algorithmName="SHA-512" hashValue="L4Hoy4hPU46w45RpU0L6vbCKclPLr0pownJJpahn4NTMrCm9Tfk+m45U1FDjTO8wPQqjA5g0CvnLpRpJw2dfIQ==" saltValue="fVhr6ExKRKuyRmLPHbIgqg==" spinCount="100000" sheet="1" objects="1" scenarios="1"/>
  <mergeCells count="2">
    <mergeCell ref="C1:F1"/>
    <mergeCell ref="H1:K1"/>
  </mergeCells>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7F14F15A7C6E4E94B433EBEA75847E" ma:contentTypeVersion="26" ma:contentTypeDescription="Create a new document." ma:contentTypeScope="" ma:versionID="5b6969b64655ad6a23255c650c403c6e">
  <xsd:schema xmlns:xsd="http://www.w3.org/2001/XMLSchema" xmlns:xs="http://www.w3.org/2001/XMLSchema" xmlns:p="http://schemas.microsoft.com/office/2006/metadata/properties" xmlns:ns2="09b21f7a-5c23-465e-9456-167c464d9d38" xmlns:ns3="914b8805-347d-4649-b025-7bc68f6e747d" targetNamespace="http://schemas.microsoft.com/office/2006/metadata/properties" ma:root="true" ma:fieldsID="3a5e9898ff6629c42fb856ca32e69271" ns2:_="" ns3:_="">
    <xsd:import namespace="09b21f7a-5c23-465e-9456-167c464d9d38"/>
    <xsd:import namespace="914b8805-347d-4649-b025-7bc68f6e7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element ref="ns2:Period" minOccurs="0"/>
                <xsd:element ref="ns2:School" minOccurs="0"/>
                <xsd:element ref="ns2:Doc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21f7a-5c23-465e-9456-167c464d9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hidden="true" ma:internalName="MediaServiceOCR"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hidden="true"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Period" ma:index="25" nillable="true" ma:displayName="Period" ma:format="Dropdown" ma:hidden="true" ma:internalName="Period" ma:readOnly="false">
      <xsd:simpleType>
        <xsd:restriction base="dms:Choice">
          <xsd:enumeration value="01 Apr"/>
          <xsd:enumeration value="02 May"/>
          <xsd:enumeration value="03 June"/>
          <xsd:enumeration value="04 July"/>
          <xsd:enumeration value="05 Aug"/>
          <xsd:enumeration value="06 Sep"/>
          <xsd:enumeration value="07 Oct"/>
          <xsd:enumeration value="08 Nov"/>
          <xsd:enumeration value="09 Dec"/>
          <xsd:enumeration value="10 Jan"/>
          <xsd:enumeration value="11 Feb"/>
          <xsd:enumeration value="12 Mar"/>
        </xsd:restriction>
      </xsd:simpleType>
    </xsd:element>
    <xsd:element name="School" ma:index="26" nillable="true" ma:displayName="School" ma:format="Dropdown" ma:hidden="true" ma:internalName="School" ma:readOnly="false">
      <xsd:simpleType>
        <xsd:restriction base="dms:Choice">
          <xsd:enumeration value="Abbots Ripton"/>
          <xsd:enumeration value="Alconbury"/>
          <xsd:enumeration value="Alderman Payne"/>
          <xsd:enumeration value="Arbury"/>
          <xsd:enumeration value="Barnabas Oley"/>
          <xsd:enumeration value="Barrington"/>
          <xsd:enumeration value="Barton"/>
          <xsd:enumeration value="Bassingbourn"/>
          <xsd:enumeration value="Beaupre"/>
          <xsd:enumeration value="Benwick"/>
          <xsd:enumeration value="Bewick Bridge"/>
          <xsd:enumeration value="Brampton"/>
          <xsd:enumeration value="Brington"/>
          <xsd:enumeration value="Brunswick"/>
          <xsd:enumeration value="Burwell"/>
          <xsd:enumeration value="Bushmead"/>
          <xsd:enumeration value="Caldecote"/>
          <xsd:enumeration value="Castle Camps"/>
          <xsd:enumeration value="Castle School"/>
          <xsd:enumeration value="Cherry Hinton"/>
          <xsd:enumeration value="Cheveley"/>
          <xsd:enumeration value="Clarkson"/>
          <xsd:enumeration value="Coates"/>
          <xsd:enumeration value="Colleges"/>
          <xsd:enumeration value="Colville"/>
          <xsd:enumeration value="Coton"/>
          <xsd:enumeration value="Cottenham"/>
          <xsd:enumeration value="Dry Drayton"/>
          <xsd:enumeration value="Duxford"/>
          <xsd:enumeration value="Eastfield"/>
          <xsd:enumeration value="Elsworth"/>
          <xsd:enumeration value="Ely St John"/>
          <xsd:enumeration value="Eynesbury"/>
          <xsd:enumeration value="Fawcett"/>
          <xsd:enumeration value="Fen Drayton"/>
          <xsd:enumeration value="Fenstanton and Hilton"/>
          <xsd:enumeration value="Folksworth"/>
          <xsd:enumeration value="Fordham"/>
          <xsd:enumeration value="Fourfields"/>
          <xsd:enumeration value="Fowlmere"/>
          <xsd:enumeration value="Foxton"/>
          <xsd:enumeration value="Friday Bridge"/>
          <xsd:enumeration value="Fulbourn"/>
          <xsd:enumeration value="Granta"/>
          <xsd:enumeration value="Gt and Lt Shelford"/>
          <xsd:enumeration value="Great Abington"/>
          <xsd:enumeration value="Great Paxton"/>
          <xsd:enumeration value="Hardwick and Cambourne"/>
          <xsd:enumeration value="Harston and Newton"/>
          <xsd:enumeration value="Haslingfield"/>
          <xsd:enumeration value="Hauxton"/>
          <xsd:enumeration value="Hemingford Grey"/>
          <xsd:enumeration value="Histon"/>
          <xsd:enumeration value="Holywell"/>
          <xsd:enumeration value="Homerton"/>
          <xsd:enumeration value="Houghton"/>
          <xsd:enumeration value="Huntingdon Nursery"/>
          <xsd:enumeration value="Huntingdon Primary"/>
          <xsd:enumeration value="Isleham"/>
          <xsd:enumeration value="Kettlefields"/>
          <xsd:enumeration value="Kings Hedges"/>
          <xsd:enumeration value="Linton"/>
          <xsd:enumeration value="Lionel Walden"/>
          <xsd:enumeration value="Little Paxton"/>
          <xsd:enumeration value="Littleport"/>
          <xsd:enumeration value="Manea"/>
          <xsd:enumeration value="Mayfield"/>
          <xsd:enumeration value="Melbourn"/>
          <xsd:enumeration value="Meldreth"/>
          <xsd:enumeration value="Meridian"/>
          <xsd:enumeration value="Milton Road"/>
          <xsd:enumeration value="Monkfield"/>
          <xsd:enumeration value="Morley"/>
          <xsd:enumeration value="Newnham Croft"/>
          <xsd:enumeration value="Orchard Park"/>
          <xsd:enumeration value="Over"/>
          <xsd:enumeration value="Park Street"/>
          <xsd:enumeration value="Pendragon"/>
          <xsd:enumeration value="Peterfield"/>
          <xsd:enumeration value="Priory Junior"/>
          <xsd:enumeration value="Priory Park"/>
          <xsd:enumeration value="Queens Fed"/>
          <xsd:enumeration value="Ridgefield"/>
          <xsd:enumeration value="Robert Arkenstall"/>
          <xsd:enumeration value="Samuel Pepys"/>
          <xsd:enumeration value="Sawtry"/>
          <xsd:enumeration value="Shirley"/>
          <xsd:enumeration value="The Spinney"/>
          <xsd:enumeration value="Spring Meadow"/>
          <xsd:enumeration value="St Annes"/>
          <xsd:enumeration value="St Helens"/>
          <xsd:enumeration value="St Matthews"/>
          <xsd:enumeration value="St Pauls"/>
          <xsd:enumeration value="St Philips"/>
          <xsd:enumeration value="Steeple Morden"/>
          <xsd:enumeration value="Stretham"/>
          <xsd:enumeration value="Stukeley Meadows"/>
          <xsd:enumeration value="Sutton"/>
          <xsd:enumeration value="Swavesey"/>
          <xsd:enumeration value="Teversham"/>
          <xsd:enumeration value="Asbeach"/>
          <xsd:enumeration value="Bellbird"/>
          <xsd:enumeration value="Elton"/>
          <xsd:enumeration value="The Fields"/>
          <xsd:enumeration value="The Grove"/>
          <xsd:enumeration value="The Newton"/>
          <xsd:enumeration value="The Rackham"/>
          <xsd:enumeration value="The Vine"/>
          <xsd:enumeration value="Thorndown"/>
          <xsd:enumeration value="Townley"/>
          <xsd:enumeration value="Trumpington Fed"/>
          <xsd:enumeration value="Waterbeach"/>
          <xsd:enumeration value="Westfield"/>
          <xsd:enumeration value="Wilburton"/>
          <xsd:enumeration value="William Westley"/>
          <xsd:enumeration value="Willingham"/>
          <xsd:enumeration value="Wyton"/>
          <xsd:enumeration value="Yaxley"/>
        </xsd:restriction>
      </xsd:simpleType>
    </xsd:element>
    <xsd:element name="Document" ma:index="27" nillable="true" ma:displayName="Category" ma:format="Dropdown" ma:hidden="true" ma:internalName="Document" ma:readOnly="false">
      <xsd:simpleType>
        <xsd:restriction base="dms:Choice">
          <xsd:enumeration value="Email"/>
          <xsd:enumeration value="SMER"/>
          <xsd:enumeration value="Feedback"/>
          <xsd:enumeration value="Other Correspondence"/>
        </xsd:restriction>
      </xsd:simpleType>
    </xsd:element>
  </xsd:schema>
  <xsd:schema xmlns:xsd="http://www.w3.org/2001/XMLSchema" xmlns:xs="http://www.w3.org/2001/XMLSchema" xmlns:dms="http://schemas.microsoft.com/office/2006/documentManagement/types" xmlns:pc="http://schemas.microsoft.com/office/infopath/2007/PartnerControls" targetNamespace="914b8805-347d-4649-b025-7bc68f6e747d"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6c1ef83e-2c86-4c42-a104-653a0638da21}" ma:internalName="TaxCatchAll" ma:readOnly="false" ma:showField="CatchAllData" ma:web="914b8805-347d-4649-b025-7bc68f6e74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b21f7a-5c23-465e-9456-167c464d9d38">
      <Terms xmlns="http://schemas.microsoft.com/office/infopath/2007/PartnerControls"/>
    </lcf76f155ced4ddcb4097134ff3c332f>
    <TaxCatchAll xmlns="914b8805-347d-4649-b025-7bc68f6e747d" xsi:nil="true"/>
    <School xmlns="09b21f7a-5c23-465e-9456-167c464d9d38" xsi:nil="true"/>
    <Period xmlns="09b21f7a-5c23-465e-9456-167c464d9d38" xsi:nil="true"/>
    <Document xmlns="09b21f7a-5c23-465e-9456-167c464d9d38" xsi:nil="true"/>
  </documentManagement>
</p:properties>
</file>

<file path=customXml/item3.xml><?xml version="1.0" encoding="utf-8"?>
<p:properties xmlns:xsi="http://www.w3.org/2001/XMLSchema-instance" xmlns:pc="http://schemas.microsoft.com/office/infopath/2007/PartnerControls" xmlns:p="http://schemas.microsoft.com/office/2006/metadata/properties">
  <documentManagement>
    <lcf76f155ced4ddcb4097134ff3c332f xmlns="09b21f7a-5c23-465e-9456-167c464d9d38">
      <Terms xmlns="http://schemas.microsoft.com/office/infopath/2007/PartnerControls"/>
    </lcf76f155ced4ddcb4097134ff3c332f>
    <Period xmlns="09b21f7a-5c23-465e-9456-167c464d9d38" xsi:nil="true"/>
    <School xmlns="09b21f7a-5c23-465e-9456-167c464d9d38" xsi:nil="true"/>
    <Document xmlns="09b21f7a-5c23-465e-9456-167c464d9d38" xsi:nil="true"/>
    <TaxCatchAll xmlns="914b8805-347d-4649-b025-7bc68f6e747d" xsi:nil="true"/>
  </documentManagement>
</p:properties>
</file>

<file path=customXml/itemProps1.xml><?xml version="1.0" encoding="utf-8"?>
<ds:datastoreItem xmlns:ds="http://schemas.openxmlformats.org/officeDocument/2006/customXml" ds:itemID="{3D1C17E1-0C22-4043-8828-5BCCD9A76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b21f7a-5c23-465e-9456-167c464d9d38"/>
    <ds:schemaRef ds:uri="914b8805-347d-4649-b025-7bc68f6e7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ED948F-1357-423A-B8D6-66A8B1955FBC}">
  <ds:schemaRefs>
    <ds:schemaRef ds:uri="http://schemas.microsoft.com/sharepoint/v3/contenttype/forms"/>
  </ds:schemaRefs>
</ds:datastoreItem>
</file>

<file path=customXml/itemProps3.xml><?xml version="1.0" encoding="utf-8"?>
<ds:datastoreItem xmlns:ds="http://schemas.openxmlformats.org/officeDocument/2006/customXml" ds:itemID="{97FA541B-652F-41FF-B5E2-06C2D8A998BE}">
  <ds:schemaRefs>
    <ds:schemaRef ds:uri="09b21f7a-5c23-465e-9456-167c464d9d38"/>
    <ds:schemaRef ds:uri="http://schemas.microsoft.com/office/2006/metadata/properties"/>
    <ds:schemaRef ds:uri="http://purl.org/dc/terms/"/>
    <ds:schemaRef ds:uri="914b8805-347d-4649-b025-7bc68f6e747d"/>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Application>Microsoft Excel</Application>
  <Company>Cambridgeshire County Council</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David Underhay</dc:creator>
  <dc:description/>
  <cp:keywords/>
  <cp:lastModifiedBy>Sam Walker</cp:lastModifiedBy>
  <dcterms:created xsi:type="dcterms:W3CDTF">2023-09-15T12:05:18Z</dcterms:created>
  <dcterms:modified xsi:type="dcterms:W3CDTF">2025-06-18T13:37:53Z</dcterms:modified>
  <dc:subject/>
  <dc:title>Absence claim for 25-26 Final v2</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0x010100F17F14F15A7C6E4E94B433EBEA75847E</vt:lpstr>
  </property>
  <property fmtid="{D5CDD505-2E9C-101B-9397-08002B2CF9AE}" pid="3" name="MediaServiceImageTags">
    <vt:lpstr/>
  </property>
  <property fmtid="{D5CDD505-2E9C-101B-9397-08002B2CF9AE}" pid="4" name="Posted0">
    <vt:bool>false</vt:bool>
  </property>
  <property fmtid="{D5CDD505-2E9C-101B-9397-08002B2CF9AE}" pid="5" name="Posted">
    <vt:bool>true</vt:bool>
  </property>
</Properties>
</file>